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U TOAN NGAN SACH NAM 2023\QUYET DINH GIAO DU TOAN 2023\QĐ cong khai\"/>
    </mc:Choice>
  </mc:AlternateContent>
  <bookViews>
    <workbookView xWindow="0" yWindow="0" windowWidth="20490" windowHeight="6075" firstSheet="1" activeTab="1"/>
  </bookViews>
  <sheets>
    <sheet name="foxz" sheetId="4" state="veryHidden" r:id="rId1"/>
    <sheet name="gốc" sheetId="1" r:id="rId2"/>
    <sheet name="Sheet3" sheetId="3" r:id="rId3"/>
  </sheets>
  <definedNames>
    <definedName name="_xlnm.Print_Titles" localSheetId="1">gốc!$4:$4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C6" i="1"/>
  <c r="C7" i="1"/>
  <c r="D26" i="1"/>
  <c r="E26" i="1"/>
  <c r="F26" i="1"/>
  <c r="G26" i="1"/>
  <c r="H26" i="1"/>
  <c r="C26" i="1"/>
  <c r="D31" i="1"/>
  <c r="E31" i="1"/>
  <c r="F31" i="1"/>
  <c r="G31" i="1"/>
  <c r="H31" i="1"/>
  <c r="C31" i="1"/>
  <c r="D7" i="1"/>
  <c r="E7" i="1"/>
  <c r="F7" i="1"/>
  <c r="G7" i="1"/>
  <c r="H7" i="1"/>
  <c r="G210" i="1"/>
  <c r="H210" i="1"/>
  <c r="F210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F160" i="1" l="1"/>
  <c r="G191" i="1" l="1"/>
  <c r="H191" i="1"/>
  <c r="F191" i="1"/>
  <c r="H208" i="1"/>
  <c r="H209" i="1"/>
  <c r="H207" i="1"/>
  <c r="H205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192" i="1"/>
  <c r="F208" i="1"/>
  <c r="F202" i="1"/>
  <c r="F192" i="1"/>
  <c r="H228" i="1" l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27" i="1"/>
  <c r="F227" i="1"/>
  <c r="F250" i="1"/>
  <c r="F249" i="1"/>
  <c r="F248" i="1"/>
  <c r="F247" i="1"/>
  <c r="F245" i="1"/>
  <c r="F244" i="1"/>
  <c r="F243" i="1"/>
  <c r="F242" i="1"/>
  <c r="F241" i="1"/>
  <c r="F234" i="1"/>
  <c r="F233" i="1"/>
  <c r="F232" i="1"/>
  <c r="F231" i="1"/>
  <c r="F230" i="1"/>
  <c r="F229" i="1"/>
  <c r="F228" i="1"/>
  <c r="H271" i="1" l="1"/>
  <c r="G8" i="1"/>
  <c r="H14" i="1"/>
  <c r="H13" i="1"/>
  <c r="H12" i="1"/>
  <c r="H11" i="1"/>
  <c r="H10" i="1"/>
  <c r="G251" i="1" l="1"/>
  <c r="F251" i="1"/>
  <c r="H263" i="1"/>
  <c r="H262" i="1"/>
  <c r="H261" i="1"/>
  <c r="H260" i="1"/>
  <c r="H259" i="1"/>
  <c r="H258" i="1"/>
  <c r="H257" i="1"/>
  <c r="H256" i="1"/>
  <c r="H255" i="1"/>
  <c r="F255" i="1"/>
  <c r="H254" i="1"/>
  <c r="H253" i="1"/>
  <c r="H252" i="1"/>
  <c r="H251" i="1" s="1"/>
  <c r="F252" i="1"/>
  <c r="H116" i="1" l="1"/>
  <c r="H118" i="1"/>
  <c r="H120" i="1"/>
  <c r="H121" i="1"/>
  <c r="H123" i="1"/>
  <c r="H124" i="1"/>
  <c r="H126" i="1"/>
  <c r="H127" i="1"/>
  <c r="H128" i="1"/>
  <c r="H129" i="1"/>
  <c r="H130" i="1"/>
  <c r="H131" i="1"/>
  <c r="H132" i="1"/>
  <c r="G114" i="1"/>
  <c r="G95" i="1" l="1"/>
  <c r="G267" i="1" l="1"/>
  <c r="F267" i="1"/>
  <c r="H268" i="1"/>
  <c r="H267" i="1" s="1"/>
  <c r="G134" i="1" l="1"/>
  <c r="F134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 s="1"/>
  <c r="F119" i="1" l="1"/>
  <c r="H119" i="1" s="1"/>
  <c r="F125" i="1"/>
  <c r="H125" i="1" s="1"/>
  <c r="F122" i="1"/>
  <c r="H122" i="1" s="1"/>
  <c r="F117" i="1"/>
  <c r="H117" i="1" s="1"/>
  <c r="F115" i="1"/>
  <c r="H115" i="1" s="1"/>
  <c r="G173" i="1" l="1"/>
  <c r="H182" i="1"/>
  <c r="H175" i="1"/>
  <c r="H174" i="1"/>
  <c r="G152" i="1" l="1"/>
  <c r="H154" i="1"/>
  <c r="H155" i="1"/>
  <c r="H156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53" i="1"/>
  <c r="G78" i="1" l="1"/>
  <c r="F78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 l="1"/>
  <c r="G56" i="1"/>
  <c r="H58" i="1"/>
  <c r="H59" i="1"/>
  <c r="H60" i="1"/>
  <c r="H62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57" i="1"/>
  <c r="F63" i="1"/>
  <c r="H63" i="1" s="1"/>
  <c r="F61" i="1"/>
  <c r="H61" i="1" s="1"/>
  <c r="E77" i="1"/>
  <c r="F77" i="1" s="1"/>
  <c r="F56" i="1" l="1"/>
  <c r="H77" i="1"/>
  <c r="H56" i="1" s="1"/>
  <c r="G49" i="1"/>
  <c r="H52" i="1"/>
  <c r="H37" i="1" l="1"/>
  <c r="H39" i="1"/>
  <c r="H48" i="1"/>
  <c r="H33" i="1"/>
  <c r="G32" i="1"/>
  <c r="G27" i="1" l="1"/>
  <c r="H30" i="1"/>
  <c r="H29" i="1"/>
  <c r="F28" i="1"/>
  <c r="H28" i="1" s="1"/>
  <c r="H27" i="1" s="1"/>
  <c r="F27" i="1" l="1"/>
  <c r="H20" i="1"/>
  <c r="H21" i="1"/>
  <c r="H22" i="1"/>
  <c r="H23" i="1"/>
  <c r="H24" i="1"/>
  <c r="H25" i="1"/>
  <c r="H19" i="1"/>
  <c r="G18" i="1"/>
  <c r="F18" i="1"/>
  <c r="H18" i="1" l="1"/>
  <c r="H269" i="1"/>
  <c r="G269" i="1"/>
  <c r="F269" i="1"/>
  <c r="H270" i="1"/>
  <c r="G265" i="1" l="1"/>
  <c r="F265" i="1"/>
  <c r="H266" i="1"/>
  <c r="H265" i="1" s="1"/>
  <c r="H17" i="1" l="1"/>
  <c r="F16" i="1"/>
  <c r="F15" i="1" s="1"/>
  <c r="H16" i="1" l="1"/>
  <c r="H15" i="1" s="1"/>
  <c r="E271" i="1"/>
  <c r="E270" i="1"/>
  <c r="C269" i="1"/>
  <c r="E269" i="1" s="1"/>
  <c r="E268" i="1"/>
  <c r="C267" i="1"/>
  <c r="E267" i="1" s="1"/>
  <c r="E266" i="1"/>
  <c r="C265" i="1"/>
  <c r="E265" i="1" s="1"/>
  <c r="E261" i="1"/>
  <c r="E260" i="1"/>
  <c r="E259" i="1"/>
  <c r="E258" i="1"/>
  <c r="E257" i="1"/>
  <c r="E256" i="1"/>
  <c r="E255" i="1"/>
  <c r="E254" i="1"/>
  <c r="E253" i="1"/>
  <c r="E252" i="1"/>
  <c r="D251" i="1"/>
  <c r="C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C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C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C191" i="1"/>
  <c r="E190" i="1"/>
  <c r="F190" i="1" s="1"/>
  <c r="H190" i="1" s="1"/>
  <c r="E189" i="1"/>
  <c r="F189" i="1" s="1"/>
  <c r="H189" i="1" s="1"/>
  <c r="E188" i="1"/>
  <c r="F188" i="1" s="1"/>
  <c r="H188" i="1" s="1"/>
  <c r="E187" i="1"/>
  <c r="F187" i="1" s="1"/>
  <c r="H187" i="1" s="1"/>
  <c r="E186" i="1"/>
  <c r="F186" i="1" s="1"/>
  <c r="H186" i="1" s="1"/>
  <c r="E185" i="1"/>
  <c r="F185" i="1" s="1"/>
  <c r="H185" i="1" s="1"/>
  <c r="E184" i="1"/>
  <c r="F184" i="1" s="1"/>
  <c r="H184" i="1" s="1"/>
  <c r="E183" i="1"/>
  <c r="F183" i="1" s="1"/>
  <c r="H183" i="1" s="1"/>
  <c r="E182" i="1"/>
  <c r="E181" i="1"/>
  <c r="F181" i="1" s="1"/>
  <c r="H181" i="1" s="1"/>
  <c r="E180" i="1"/>
  <c r="F180" i="1" s="1"/>
  <c r="H180" i="1" s="1"/>
  <c r="E179" i="1"/>
  <c r="F179" i="1" s="1"/>
  <c r="H179" i="1" s="1"/>
  <c r="E178" i="1"/>
  <c r="F178" i="1" s="1"/>
  <c r="H178" i="1" s="1"/>
  <c r="E177" i="1"/>
  <c r="F177" i="1" s="1"/>
  <c r="H177" i="1" s="1"/>
  <c r="E176" i="1"/>
  <c r="F176" i="1" s="1"/>
  <c r="E174" i="1"/>
  <c r="C173" i="1"/>
  <c r="E173" i="1" s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F157" i="1" s="1"/>
  <c r="E156" i="1"/>
  <c r="E155" i="1"/>
  <c r="E154" i="1"/>
  <c r="E153" i="1"/>
  <c r="C152" i="1"/>
  <c r="E152" i="1" s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D134" i="1"/>
  <c r="C134" i="1"/>
  <c r="E133" i="1"/>
  <c r="F133" i="1" s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C114" i="1"/>
  <c r="E114" i="1" s="1"/>
  <c r="E113" i="1"/>
  <c r="F113" i="1" s="1"/>
  <c r="H113" i="1" s="1"/>
  <c r="E112" i="1"/>
  <c r="F112" i="1" s="1"/>
  <c r="H112" i="1" s="1"/>
  <c r="E111" i="1"/>
  <c r="F111" i="1" s="1"/>
  <c r="H111" i="1" s="1"/>
  <c r="E110" i="1"/>
  <c r="F110" i="1" s="1"/>
  <c r="H110" i="1" s="1"/>
  <c r="E109" i="1"/>
  <c r="F109" i="1" s="1"/>
  <c r="H109" i="1" s="1"/>
  <c r="E108" i="1"/>
  <c r="F108" i="1" s="1"/>
  <c r="H108" i="1" s="1"/>
  <c r="E107" i="1"/>
  <c r="F107" i="1" s="1"/>
  <c r="H107" i="1" s="1"/>
  <c r="E106" i="1"/>
  <c r="F106" i="1" s="1"/>
  <c r="H106" i="1" s="1"/>
  <c r="E105" i="1"/>
  <c r="F105" i="1" s="1"/>
  <c r="H105" i="1" s="1"/>
  <c r="E104" i="1"/>
  <c r="F104" i="1" s="1"/>
  <c r="H104" i="1" s="1"/>
  <c r="E103" i="1"/>
  <c r="F103" i="1" s="1"/>
  <c r="H103" i="1" s="1"/>
  <c r="E102" i="1"/>
  <c r="F102" i="1" s="1"/>
  <c r="H102" i="1" s="1"/>
  <c r="E101" i="1"/>
  <c r="F101" i="1" s="1"/>
  <c r="H101" i="1" s="1"/>
  <c r="E100" i="1"/>
  <c r="F100" i="1" s="1"/>
  <c r="H100" i="1" s="1"/>
  <c r="E99" i="1"/>
  <c r="F99" i="1" s="1"/>
  <c r="H99" i="1" s="1"/>
  <c r="E98" i="1"/>
  <c r="F98" i="1" s="1"/>
  <c r="H98" i="1" s="1"/>
  <c r="E97" i="1"/>
  <c r="F97" i="1" s="1"/>
  <c r="H97" i="1" s="1"/>
  <c r="E96" i="1"/>
  <c r="F96" i="1" s="1"/>
  <c r="C95" i="1"/>
  <c r="E95" i="1" s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C78" i="1"/>
  <c r="E78" i="1" s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C56" i="1"/>
  <c r="E55" i="1"/>
  <c r="F55" i="1" s="1"/>
  <c r="H55" i="1" s="1"/>
  <c r="E54" i="1"/>
  <c r="F54" i="1" s="1"/>
  <c r="H54" i="1" s="1"/>
  <c r="E53" i="1"/>
  <c r="F53" i="1" s="1"/>
  <c r="H53" i="1" s="1"/>
  <c r="E52" i="1"/>
  <c r="E51" i="1"/>
  <c r="F51" i="1" s="1"/>
  <c r="E50" i="1"/>
  <c r="F50" i="1" s="1"/>
  <c r="H50" i="1" s="1"/>
  <c r="C49" i="1"/>
  <c r="E47" i="1"/>
  <c r="F47" i="1" s="1"/>
  <c r="H47" i="1" s="1"/>
  <c r="E46" i="1"/>
  <c r="F46" i="1" s="1"/>
  <c r="H46" i="1" s="1"/>
  <c r="E45" i="1"/>
  <c r="F45" i="1" s="1"/>
  <c r="H45" i="1" s="1"/>
  <c r="E44" i="1"/>
  <c r="F44" i="1" s="1"/>
  <c r="H44" i="1" s="1"/>
  <c r="E43" i="1"/>
  <c r="F43" i="1" s="1"/>
  <c r="H43" i="1" s="1"/>
  <c r="E42" i="1"/>
  <c r="F42" i="1" s="1"/>
  <c r="H42" i="1" s="1"/>
  <c r="E41" i="1"/>
  <c r="F41" i="1" s="1"/>
  <c r="H41" i="1" s="1"/>
  <c r="E40" i="1"/>
  <c r="F40" i="1" s="1"/>
  <c r="H40" i="1" s="1"/>
  <c r="E39" i="1"/>
  <c r="E38" i="1"/>
  <c r="F38" i="1" s="1"/>
  <c r="H38" i="1" s="1"/>
  <c r="E37" i="1"/>
  <c r="E36" i="1"/>
  <c r="F36" i="1" s="1"/>
  <c r="H36" i="1" s="1"/>
  <c r="E35" i="1"/>
  <c r="F35" i="1" s="1"/>
  <c r="H35" i="1" s="1"/>
  <c r="E34" i="1"/>
  <c r="F34" i="1" s="1"/>
  <c r="E33" i="1"/>
  <c r="D32" i="1"/>
  <c r="C32" i="1"/>
  <c r="E30" i="1"/>
  <c r="E29" i="1"/>
  <c r="E28" i="1"/>
  <c r="C27" i="1"/>
  <c r="E24" i="1"/>
  <c r="E23" i="1"/>
  <c r="E22" i="1"/>
  <c r="E21" i="1"/>
  <c r="E20" i="1"/>
  <c r="E19" i="1"/>
  <c r="C18" i="1"/>
  <c r="E18" i="1" s="1"/>
  <c r="E17" i="1"/>
  <c r="E16" i="1"/>
  <c r="D15" i="1"/>
  <c r="C15" i="1"/>
  <c r="E14" i="1"/>
  <c r="E13" i="1"/>
  <c r="E12" i="1"/>
  <c r="E11" i="1"/>
  <c r="E10" i="1"/>
  <c r="E9" i="1"/>
  <c r="F9" i="1" s="1"/>
  <c r="D8" i="1"/>
  <c r="C8" i="1"/>
  <c r="H9" i="1" l="1"/>
  <c r="H8" i="1" s="1"/>
  <c r="F8" i="1"/>
  <c r="H96" i="1"/>
  <c r="H95" i="1" s="1"/>
  <c r="F95" i="1"/>
  <c r="F114" i="1"/>
  <c r="H114" i="1" s="1"/>
  <c r="H133" i="1"/>
  <c r="E227" i="1"/>
  <c r="E27" i="1"/>
  <c r="E210" i="1"/>
  <c r="E251" i="1"/>
  <c r="E15" i="1"/>
  <c r="H176" i="1"/>
  <c r="H173" i="1" s="1"/>
  <c r="F173" i="1"/>
  <c r="E191" i="1"/>
  <c r="F152" i="1"/>
  <c r="H157" i="1"/>
  <c r="H152" i="1" s="1"/>
  <c r="E134" i="1"/>
  <c r="H34" i="1"/>
  <c r="H32" i="1" s="1"/>
  <c r="F32" i="1"/>
  <c r="H51" i="1"/>
  <c r="H49" i="1" s="1"/>
  <c r="F49" i="1"/>
  <c r="E32" i="1"/>
  <c r="E56" i="1"/>
  <c r="E49" i="1"/>
  <c r="E8" i="1"/>
  <c r="C264" i="1"/>
  <c r="E264" i="1" s="1"/>
</calcChain>
</file>

<file path=xl/comments1.xml><?xml version="1.0" encoding="utf-8"?>
<comments xmlns="http://schemas.openxmlformats.org/spreadsheetml/2006/main">
  <authors>
    <author>Ketoan1</author>
  </authors>
  <commentList>
    <comment ref="F28" authorId="0" shapeId="0">
      <text>
        <r>
          <rPr>
            <b/>
            <sz val="9"/>
            <color indexed="81"/>
            <rFont val="Tahoma"/>
            <charset val="1"/>
          </rPr>
          <t>Ketoan1:</t>
        </r>
        <r>
          <rPr>
            <sz val="9"/>
            <color indexed="81"/>
            <rFont val="Tahoma"/>
            <charset val="1"/>
          </rPr>
          <t xml:space="preserve">
Trừ 520.000 tiền cấp bù học phí do không đủ 1 tháng học phí (800.000 đồng/tháng); Trừ 75.076.000 tiền mua sắm tài sản do đấu thầu, thẩm định giá giảm so với dự toán
</t>
        </r>
      </text>
    </comment>
    <comment ref="F29" authorId="0" shapeId="0">
      <text>
        <r>
          <rPr>
            <b/>
            <sz val="9"/>
            <color indexed="81"/>
            <rFont val="Tahoma"/>
            <charset val="1"/>
          </rPr>
          <t>Ketoan1:</t>
        </r>
        <r>
          <rPr>
            <sz val="9"/>
            <color indexed="81"/>
            <rFont val="Tahoma"/>
            <charset val="1"/>
          </rPr>
          <t xml:space="preserve">
Số này có thể có chuyển nguồn do hết tháng 1/2023 mới kết thúc lớp học</t>
        </r>
      </text>
    </comment>
  </commentList>
</comments>
</file>

<file path=xl/sharedStrings.xml><?xml version="1.0" encoding="utf-8"?>
<sst xmlns="http://schemas.openxmlformats.org/spreadsheetml/2006/main" count="284" uniqueCount="125">
  <si>
    <t>PHỤ LỤC CHI TIẾT</t>
  </si>
  <si>
    <t>Stt</t>
  </si>
  <si>
    <t>Tên đơn vị</t>
  </si>
  <si>
    <t>Số tiền đơn
 vị thực nhận</t>
  </si>
  <si>
    <t>Ghi chú</t>
  </si>
  <si>
    <t>(Kèm theo Quyết định số         /QĐ-SYT ngày      tháng 01 năm 2023 của Sở Y tế)</t>
  </si>
  <si>
    <t>ĐVT: Đồng</t>
  </si>
  <si>
    <t>Tổng cộng</t>
  </si>
  <si>
    <t>A</t>
  </si>
  <si>
    <t>Quản lý hành chính
(423-340-341)</t>
  </si>
  <si>
    <t>Văn phòng Sở Y tế</t>
  </si>
  <si>
    <t>Chi cục DS-KHHGĐ</t>
  </si>
  <si>
    <t>Chi cục ATVSTP</t>
  </si>
  <si>
    <t>B</t>
  </si>
  <si>
    <t>Sự nghiệp đào tạo
(423-070-092)</t>
  </si>
  <si>
    <t>Trường Trung học Y tế</t>
  </si>
  <si>
    <t>C</t>
  </si>
  <si>
    <t>Sự nghiệp y tế</t>
  </si>
  <si>
    <t>Bệnh viện Đa khoa tỉnh</t>
  </si>
  <si>
    <t>Chữa bệnh</t>
  </si>
  <si>
    <t>Bệnh viện Y học cổ truyền</t>
  </si>
  <si>
    <t>Trung tâm Y tế thành phố</t>
  </si>
  <si>
    <t>Phòng bệnh</t>
  </si>
  <si>
    <t>Y tế xã</t>
  </si>
  <si>
    <t>Y tế thôn bản</t>
  </si>
  <si>
    <t>Dân số-KHHGĐ</t>
  </si>
  <si>
    <t>Trung tâm Y tế huyện Mai Châu</t>
  </si>
  <si>
    <t>Trung tâm Y tế huyện Đà Bắc</t>
  </si>
  <si>
    <t>Trung tâm Y tế huyện Tân Lạc</t>
  </si>
  <si>
    <t>Trung tâm Y tế huyện Lạc Sơn</t>
  </si>
  <si>
    <t>Trung tâm Y tế huyện Yên Thuỷ</t>
  </si>
  <si>
    <t>Trung tâm Y tế huyện Lạc Thuỷ</t>
  </si>
  <si>
    <t>Trung tâm Y tế huyện Kim Bôi</t>
  </si>
  <si>
    <t>Trung tâm Y tế huyện Cao Phong</t>
  </si>
  <si>
    <t>Trung tâm Y tế huyện Lương Sơn</t>
  </si>
  <si>
    <t>Trung tâm Kiểm soát bệnh tật (CDC)</t>
  </si>
  <si>
    <t>Y tế khác (423-130-139)</t>
  </si>
  <si>
    <t>TT Kiểm nghiệm T-MP-TP</t>
  </si>
  <si>
    <t>TT giám định y khoa</t>
  </si>
  <si>
    <t>D</t>
  </si>
  <si>
    <t>Quỹ khám chữa bệnh người nghèo
(423-130-139)</t>
  </si>
  <si>
    <t>Vệ sinh môi trường</t>
  </si>
  <si>
    <t>Mua sắm thiết bị, phụ kiện thay thế sửa 
chữa hệ thống xử lý chất lỏng</t>
  </si>
  <si>
    <t>Kinh phí sự nghiệp tiểu dự án 3 thuộc 
Dự án 5 và 7 CTMTQG PTKTXH vùng đồng bào dân tộc thiểu số và miền núi 2022</t>
  </si>
  <si>
    <t>Kinh phí sự nghiệp Chương trình Mục 
tiêu quốc gia giảm nghèo bền vững 2022 cho VP Sở y tế</t>
  </si>
  <si>
    <t>Kinh phí bảo dưỡng, sửa chữa công trình</t>
  </si>
  <si>
    <t>Kinh phí sự nghiệp CTMTQG Xây dựng 
nông thôn mới 2022</t>
  </si>
  <si>
    <t xml:space="preserve">Kinh phí NSNN 2022 cho lễ hội Âm thanh Xứ Mường </t>
  </si>
  <si>
    <t>Kinh phí NSNN 2022 để bảo dưỡng, sửa chữa nhà làm việc cho ATTP</t>
  </si>
  <si>
    <t>Kinh phí NSNN 2022 để bảo dưỡng, sửa chữa nhà làm việc cho Kim Bôi</t>
  </si>
  <si>
    <t>Kinh phí NSNN 2022 để bảo dưỡng, sửa chũa nhà khoa nội và các hạng mục phụ trợ cho Lạc Sơn</t>
  </si>
  <si>
    <t>Kinh phí: Bảo dưỡng, sửa chữa Hệ thống
 cấp điện của Bệnh viện đa khoa tỉnh Hòa Bình</t>
  </si>
  <si>
    <t>Kinh phí chi trả chi phí, ăn ngủ, khách sạn cho đoàn đi Đồng Nai</t>
  </si>
  <si>
    <t>Kinh phí chi NSNN năm 2022 (hỗ trợ cho cán bộ, nhân viên tiền ăn trong những ngày điều trị bệnh nhân COVID-19 giai đoạn từ 3/12/2021 đến 31/12/2021) cho Lạc Sơn</t>
  </si>
  <si>
    <t>Bổ sung dự toán chi NSNN 2022 để mua quần áo bảo hộ phòng chống dịch cấp độ 2, 3, 4 va khẩu trang N95</t>
  </si>
  <si>
    <t>Bổ sung dự toán chi NSNN 2022 để tổ chức đăng cai môn xe đạp SEA GAMES 31</t>
  </si>
  <si>
    <t>Bổ sung dự toán NSNN chi NĐ 108 cho Đà Bắc</t>
  </si>
  <si>
    <t>Bổ sung dự toán NSNN cho F0 F1 của TTYT Kim Bôi</t>
  </si>
  <si>
    <t>Bổ sung dự toán NSNN cho F0 F1 của TTYT Thành phố</t>
  </si>
  <si>
    <t>Bổ sung dự toán NSNN cho F0 F1 của BVĐK Tỉnh</t>
  </si>
  <si>
    <t>Bổ sung dự toán NSNN cho F0 F1 của Lương Sơn</t>
  </si>
  <si>
    <t>Bổ sung dự toán kp chi lương Quý 3 năm 2021 cho Lương Sơn</t>
  </si>
  <si>
    <t>Bổ sung kinh phí mua 07 bộ test xet nghiem nhanh an toan thuc pham phục vụ Đai hoi the thao Dong Nam A lan 31-2022</t>
  </si>
  <si>
    <t>Bổ sung dự toán chi NSNN cho các đơn
 vị theo NĐ 108/2014</t>
  </si>
  <si>
    <t>BSDT mua sắm vật tư tiêu hao, 
hoá chất sinh phẩm xét nghiệm phục vụ pc Covid-19 cho CDC</t>
  </si>
  <si>
    <t>BSDT cho đề án đảm bảo tài chính cho CDC (Thực hiện nhiệm vụ pc HIV/AIDS đến năm 2030)</t>
  </si>
  <si>
    <t>BSDT để chi trả tiền xăng xe vận chuyển bênh nhân, lấy mẫu, gửi mẫu xét nghiệm, thu gom thuê xử lý rác thải nguy hại (1/7/2021-31/12/2021)</t>
  </si>
  <si>
    <t>BSDT để chi trả công tiêm (từ tháng 8 đến tháng 12/2021)</t>
  </si>
  <si>
    <t>BSDT để chi trả phụ cấp đặc thù cho pc dịch Covid19 (1/7/2021-31/12/2021)</t>
  </si>
  <si>
    <t>BSDT để chi tinh giản biên chế theo NĐ 108 cho Lường Văn Mậy-Đà Bắc</t>
  </si>
  <si>
    <t>BSDT chi lương Quý IV/2021-TTYT Thành phố</t>
  </si>
  <si>
    <t>BSDT chi lương Quý IV/2021-TTYT Yên Thuỷ</t>
  </si>
  <si>
    <t>BSDT chi lương Quý IV/2021-TTYT Tân Lạc</t>
  </si>
  <si>
    <t>BSDT chi lương Quý IV/2021-TTYT Đà Bắc</t>
  </si>
  <si>
    <t>BSDT chi trả chi phí KCB COVID-19</t>
  </si>
  <si>
    <t>BSDT mua test xét nghiệm nhanh ATTP cho Phiên chợ vùng cao tỉnh HB 2022</t>
  </si>
  <si>
    <t>BSDT chi NĐ 108 cho Lương Sơn</t>
  </si>
  <si>
    <t>BSDT chi NĐ76 cho Cao Phong</t>
  </si>
  <si>
    <t>BSDT chi NĐ 108 cho Tân Lạc</t>
  </si>
  <si>
    <t>BSDT chi NĐ 108 cho Mai Châu</t>
  </si>
  <si>
    <t>BSDT chi lương năm 2021 cho Kim Bôi</t>
  </si>
  <si>
    <t>BSDT chi lương quý 4/2021 cho Lương Sơn</t>
  </si>
  <si>
    <t>BSDT chi trả chế độ trợ cấp lần đầu khi nhận công tác tại vùng có đk KTXH ĐBKK -Tân Lạc</t>
  </si>
  <si>
    <t>BSDT thực hiện nhiệm vụ phòng, chống dịch bệnh truyền nhiễm trên địa bàn tỉnh 2022 cho CDC</t>
  </si>
  <si>
    <t>BSDT chi tra chế độ theo NĐ 76</t>
  </si>
  <si>
    <t>BSDT chi tra chi phí KCB Covid19</t>
  </si>
  <si>
    <t>Bổ sung dự toán chi NĐ 108 cho Lạc Sơn</t>
  </si>
  <si>
    <t>BSDT theo NĐ 108 cho Lương Sơn</t>
  </si>
  <si>
    <t>BSDT chi lương Quý 1-2022 cho Yen Thuy</t>
  </si>
  <si>
    <t>BSDT theo NĐ 108 cho Kim Bôi</t>
  </si>
  <si>
    <t>BSDT chi trả trợ cấp công tác tại vùng khó khăn theo NĐ 76/2019/NĐ-CP cho Yên Thuỷ</t>
  </si>
  <si>
    <t>BSDT để chi trả công tiêm (từ tháng 1 đến tháng 06/2022)</t>
  </si>
  <si>
    <t>BSDT lương thiếu Q1+Q2/2022 cho TTYT Thành phố HB</t>
  </si>
  <si>
    <t>BSDT chi trả chính sách học bổng và 
trợ cấp XH cho Trường Y</t>
  </si>
  <si>
    <t>BSDT lương thiếu Q1/2022 cho Lương Sơn</t>
  </si>
  <si>
    <t xml:space="preserve">BSDT theo NĐ 76/2019 cho Lạc Thuỷ </t>
  </si>
  <si>
    <t>BSDT lương thiếu Quý 2-2022 cho Yên Thuỷ</t>
  </si>
  <si>
    <t>BSDT chi trả chế độ phụ cấp đặc thù và hoàn trả một số chi phí trong phòng chống dịch bệnh Covid-19 (T1-T6 năm 2022)</t>
  </si>
  <si>
    <t>BSDT để đảm bảo kinh phí chỉ tiêu giường bệnh được giao 2022 cho Đà Bắc</t>
  </si>
  <si>
    <t>BSDT để đảm bảo kinh phí chỉ tiêu giường bệnh được giao 2022 cho Lạc Sơn</t>
  </si>
  <si>
    <t>BSDT chi lương thiếu quý 3-2022 cho Yên Thuỷ</t>
  </si>
  <si>
    <t>BSDT chi lương thiếu Quý II+III/2022 của Lương Sơn</t>
  </si>
  <si>
    <t>BSDT chi lương thiếu Quý I/2022 của Lương Sơn</t>
  </si>
  <si>
    <t>BSDT chi lương thiếu Quý III/2022 của Thành phố</t>
  </si>
  <si>
    <t>BSDT chi tra chế độ phụ cấp đặc thù và hoàn trả một số chi phí trong phòng chống dịch bệnh Covid-19(01/01/2022-30/06/2022) cho Thành phố</t>
  </si>
  <si>
    <t>BSDT hoàn trả chi phí KCB trong phòng chống Covid cho Thành phố</t>
  </si>
  <si>
    <t>BSDT lương thiếu Q2/2022</t>
  </si>
  <si>
    <t>BSDT chi lương Quý I/2022</t>
  </si>
  <si>
    <t>BSDT chi lương thiếu Quý 3-2022</t>
  </si>
  <si>
    <t xml:space="preserve">BSDT một số chi phí trong phòng chống dịch </t>
  </si>
  <si>
    <t>Số tiền thu hồi kinh phí năm 2022</t>
  </si>
  <si>
    <t>Kinh phí giao dự toán đầu năm (TX+KTX)</t>
  </si>
  <si>
    <t>Số tiền nguồn thu thu được quyết toán 2022</t>
  </si>
  <si>
    <t xml:space="preserve">Tổng số tiền quyết toán năm 2022 </t>
  </si>
  <si>
    <t>Số tiền theo 
QĐ giao đầu năm và bổ sung dự toán 2022</t>
  </si>
  <si>
    <t>Số tiền quyết toán theo QĐ giao đầu năm và QĐ bổ sung dự toán 2022</t>
  </si>
  <si>
    <t>6=4+5</t>
  </si>
  <si>
    <t>TT Pháp y</t>
  </si>
  <si>
    <t>Phí, lệ phí an toàn vệ sinh thực phẩm</t>
  </si>
  <si>
    <t>Chi phí hoạt động thường xuyên từ nguồn thu dịch vụ khám chữa bệnh</t>
  </si>
  <si>
    <t>Chi mua sắm vật tư, trang thiết bị cho Bệnh viện dã chiến số 1 (theo QĐ 2589/QĐ-SYT (13/12/2021)</t>
  </si>
  <si>
    <t>Khám chữa bệnh theo yêu cầu</t>
  </si>
  <si>
    <t>Thu từ dịch vụ khám chữa bệnh</t>
  </si>
  <si>
    <t>Thu dịch vụ tiêm vaccine, xét nghiệm mẫu nước, Quan trắc môi trường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</si>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</sst>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3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2" fillId="2" borderId="3" xfId="0" applyFont="1" applyFill="1" applyBorder="1" applyAlignment="1">
      <alignment wrapText="1"/>
    </xf>
    <xf numFmtId="164" fontId="2" fillId="2" borderId="1" xfId="1" applyNumberFormat="1" applyFont="1" applyFill="1" applyBorder="1"/>
    <xf numFmtId="164" fontId="3" fillId="2" borderId="3" xfId="1" applyNumberFormat="1" applyFont="1" applyFill="1" applyBorder="1"/>
    <xf numFmtId="164" fontId="2" fillId="2" borderId="3" xfId="1" applyNumberFormat="1" applyFont="1" applyFill="1" applyBorder="1"/>
    <xf numFmtId="164" fontId="3" fillId="2" borderId="4" xfId="1" applyNumberFormat="1" applyFont="1" applyFill="1" applyBorder="1"/>
    <xf numFmtId="164" fontId="2" fillId="2" borderId="4" xfId="1" applyNumberFormat="1" applyFont="1" applyFill="1" applyBorder="1"/>
    <xf numFmtId="164" fontId="3" fillId="2" borderId="1" xfId="1" applyNumberFormat="1" applyFont="1" applyFill="1" applyBorder="1"/>
    <xf numFmtId="164" fontId="3" fillId="2" borderId="0" xfId="1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/>
    <xf numFmtId="164" fontId="2" fillId="2" borderId="0" xfId="0" applyNumberFormat="1" applyFont="1" applyFill="1"/>
    <xf numFmtId="0" fontId="2" fillId="2" borderId="1" xfId="0" applyFont="1" applyFill="1" applyBorder="1"/>
    <xf numFmtId="164" fontId="6" fillId="2" borderId="1" xfId="0" applyNumberFormat="1" applyFont="1" applyFill="1" applyBorder="1"/>
    <xf numFmtId="164" fontId="2" fillId="2" borderId="1" xfId="0" applyNumberFormat="1" applyFont="1" applyFill="1" applyBorder="1" applyAlignment="1">
      <alignment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0" xfId="0" applyFont="1" applyFill="1"/>
    <xf numFmtId="164" fontId="8" fillId="2" borderId="1" xfId="0" applyNumberFormat="1" applyFont="1" applyFill="1" applyBorder="1" applyAlignment="1">
      <alignment vertical="center"/>
    </xf>
    <xf numFmtId="164" fontId="2" fillId="2" borderId="1" xfId="1" quotePrefix="1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1"/>
  <sheetViews>
    <sheetView tabSelected="1" workbookViewId="0">
      <selection activeCell="H7" sqref="H7"/>
    </sheetView>
  </sheetViews>
  <sheetFormatPr defaultRowHeight="18.75" x14ac:dyDescent="0.3"/>
  <cols>
    <col min="1" max="1" width="5.5546875" style="27" customWidth="1"/>
    <col min="2" max="2" width="38" style="27" customWidth="1"/>
    <col min="3" max="3" width="18.109375" style="27" customWidth="1"/>
    <col min="4" max="4" width="16.77734375" style="27" customWidth="1"/>
    <col min="5" max="7" width="17.5546875" style="27" customWidth="1"/>
    <col min="8" max="8" width="19.6640625" style="27" customWidth="1"/>
    <col min="9" max="9" width="8.88671875" style="27"/>
    <col min="10" max="10" width="14.5546875" style="27" customWidth="1"/>
    <col min="11" max="16384" width="8.88671875" style="27"/>
  </cols>
  <sheetData>
    <row r="1" spans="1:9" x14ac:dyDescent="0.3">
      <c r="A1" s="26" t="s">
        <v>0</v>
      </c>
      <c r="B1" s="26"/>
      <c r="C1" s="26"/>
      <c r="D1" s="26"/>
      <c r="E1" s="26"/>
      <c r="F1" s="26"/>
      <c r="G1" s="26"/>
      <c r="H1" s="26"/>
    </row>
    <row r="2" spans="1:9" x14ac:dyDescent="0.3">
      <c r="A2" s="28" t="s">
        <v>5</v>
      </c>
      <c r="B2" s="28"/>
      <c r="C2" s="28"/>
      <c r="D2" s="28"/>
      <c r="E2" s="28"/>
      <c r="F2" s="28"/>
      <c r="G2" s="28"/>
      <c r="H2" s="28"/>
      <c r="I2" s="28"/>
    </row>
    <row r="3" spans="1:9" x14ac:dyDescent="0.3">
      <c r="A3" s="29"/>
      <c r="B3" s="29"/>
      <c r="C3" s="29"/>
      <c r="D3" s="29"/>
      <c r="E3" s="29"/>
      <c r="F3" s="29"/>
      <c r="G3" s="29"/>
      <c r="H3" s="30" t="s">
        <v>6</v>
      </c>
      <c r="I3" s="30"/>
    </row>
    <row r="4" spans="1:9" s="32" customFormat="1" ht="93.75" x14ac:dyDescent="0.3">
      <c r="A4" s="11" t="s">
        <v>1</v>
      </c>
      <c r="B4" s="11" t="s">
        <v>2</v>
      </c>
      <c r="C4" s="31" t="s">
        <v>114</v>
      </c>
      <c r="D4" s="31" t="s">
        <v>110</v>
      </c>
      <c r="E4" s="31" t="s">
        <v>3</v>
      </c>
      <c r="F4" s="31" t="s">
        <v>115</v>
      </c>
      <c r="G4" s="31" t="s">
        <v>112</v>
      </c>
      <c r="H4" s="31" t="s">
        <v>113</v>
      </c>
      <c r="I4" s="31" t="s">
        <v>4</v>
      </c>
    </row>
    <row r="5" spans="1:9" x14ac:dyDescent="0.3">
      <c r="A5" s="11"/>
      <c r="B5" s="11"/>
      <c r="C5" s="33">
        <v>1</v>
      </c>
      <c r="D5" s="33">
        <v>2</v>
      </c>
      <c r="E5" s="33">
        <v>3</v>
      </c>
      <c r="F5" s="33">
        <v>4</v>
      </c>
      <c r="G5" s="33">
        <v>5</v>
      </c>
      <c r="H5" s="33" t="s">
        <v>116</v>
      </c>
      <c r="I5" s="33">
        <v>7</v>
      </c>
    </row>
    <row r="6" spans="1:9" x14ac:dyDescent="0.3">
      <c r="A6" s="11"/>
      <c r="B6" s="11" t="s">
        <v>7</v>
      </c>
      <c r="C6" s="38">
        <f>C7+C26+C31+C264+C271</f>
        <v>501597928057</v>
      </c>
      <c r="D6" s="38">
        <f t="shared" ref="D6:H6" si="0">D7+D26+D31+D264+D271</f>
        <v>14642395300</v>
      </c>
      <c r="E6" s="38">
        <f t="shared" si="0"/>
        <v>486955532757</v>
      </c>
      <c r="F6" s="38">
        <f t="shared" si="0"/>
        <v>469807515872</v>
      </c>
      <c r="G6" s="38">
        <f t="shared" si="0"/>
        <v>649140107582.87</v>
      </c>
      <c r="H6" s="38">
        <f t="shared" si="0"/>
        <v>1118947623454.8701</v>
      </c>
      <c r="I6" s="33"/>
    </row>
    <row r="7" spans="1:9" ht="37.5" x14ac:dyDescent="0.3">
      <c r="A7" s="11" t="s">
        <v>8</v>
      </c>
      <c r="B7" s="12" t="s">
        <v>9</v>
      </c>
      <c r="C7" s="13">
        <f>C8+C15+C18</f>
        <v>19901424200</v>
      </c>
      <c r="D7" s="13">
        <f t="shared" ref="D7:H7" si="1">D8+D15+D18</f>
        <v>2642395300</v>
      </c>
      <c r="E7" s="13">
        <f t="shared" si="1"/>
        <v>17259028900</v>
      </c>
      <c r="F7" s="13">
        <f t="shared" si="1"/>
        <v>17044705000</v>
      </c>
      <c r="G7" s="13">
        <f t="shared" si="1"/>
        <v>136990000</v>
      </c>
      <c r="H7" s="13">
        <f t="shared" si="1"/>
        <v>17181695000</v>
      </c>
      <c r="I7" s="21"/>
    </row>
    <row r="8" spans="1:9" s="35" customFormat="1" x14ac:dyDescent="0.3">
      <c r="A8" s="11">
        <v>1</v>
      </c>
      <c r="B8" s="14" t="s">
        <v>10</v>
      </c>
      <c r="C8" s="13">
        <f>SUM(C9:C14)</f>
        <v>10431646200</v>
      </c>
      <c r="D8" s="13">
        <f t="shared" ref="D8:E8" si="2">SUM(D9:D14)</f>
        <v>2642395300</v>
      </c>
      <c r="E8" s="13">
        <f t="shared" si="2"/>
        <v>7789250900</v>
      </c>
      <c r="F8" s="13">
        <f>SUM(F9:F14)</f>
        <v>7761023200</v>
      </c>
      <c r="G8" s="13">
        <f t="shared" ref="G8:H8" si="3">SUM(G9:G14)</f>
        <v>0</v>
      </c>
      <c r="H8" s="13">
        <f t="shared" si="3"/>
        <v>7761023200</v>
      </c>
      <c r="I8" s="34"/>
    </row>
    <row r="9" spans="1:9" s="35" customFormat="1" x14ac:dyDescent="0.3">
      <c r="A9" s="11"/>
      <c r="B9" s="15" t="s">
        <v>111</v>
      </c>
      <c r="C9" s="16">
        <v>9877000000</v>
      </c>
      <c r="D9" s="16">
        <v>2600000000</v>
      </c>
      <c r="E9" s="16">
        <f>C9-D9</f>
        <v>7277000000</v>
      </c>
      <c r="F9" s="16">
        <f>E9-15793100</f>
        <v>7261206900</v>
      </c>
      <c r="G9" s="16"/>
      <c r="H9" s="19">
        <f t="shared" ref="H9:H13" si="4">F9+G9</f>
        <v>7261206900</v>
      </c>
      <c r="I9" s="21"/>
    </row>
    <row r="10" spans="1:9" ht="56.25" x14ac:dyDescent="0.3">
      <c r="A10" s="17"/>
      <c r="B10" s="18" t="s">
        <v>44</v>
      </c>
      <c r="C10" s="16">
        <v>124755000</v>
      </c>
      <c r="D10" s="16"/>
      <c r="E10" s="16">
        <f t="shared" ref="E10:E14" si="5">C10-D10</f>
        <v>124755000</v>
      </c>
      <c r="F10" s="16">
        <v>115917900</v>
      </c>
      <c r="G10" s="16"/>
      <c r="H10" s="19">
        <f t="shared" si="4"/>
        <v>115917900</v>
      </c>
      <c r="I10" s="21"/>
    </row>
    <row r="11" spans="1:9" ht="37.5" x14ac:dyDescent="0.3">
      <c r="A11" s="17"/>
      <c r="B11" s="18" t="s">
        <v>46</v>
      </c>
      <c r="C11" s="16">
        <v>144000000</v>
      </c>
      <c r="D11" s="16"/>
      <c r="E11" s="16">
        <f t="shared" si="5"/>
        <v>144000000</v>
      </c>
      <c r="F11" s="16">
        <v>135943000</v>
      </c>
      <c r="G11" s="16"/>
      <c r="H11" s="19">
        <f t="shared" si="4"/>
        <v>135943000</v>
      </c>
      <c r="I11" s="21"/>
    </row>
    <row r="12" spans="1:9" ht="37.5" x14ac:dyDescent="0.3">
      <c r="A12" s="17"/>
      <c r="B12" s="18" t="s">
        <v>52</v>
      </c>
      <c r="C12" s="16">
        <v>55327600</v>
      </c>
      <c r="D12" s="16"/>
      <c r="E12" s="16">
        <f t="shared" si="5"/>
        <v>55327600</v>
      </c>
      <c r="F12" s="16">
        <v>55327600</v>
      </c>
      <c r="G12" s="16"/>
      <c r="H12" s="19">
        <f t="shared" si="4"/>
        <v>55327600</v>
      </c>
      <c r="I12" s="21"/>
    </row>
    <row r="13" spans="1:9" ht="56.25" x14ac:dyDescent="0.3">
      <c r="A13" s="17"/>
      <c r="B13" s="18" t="s">
        <v>55</v>
      </c>
      <c r="C13" s="16">
        <v>170063600</v>
      </c>
      <c r="D13" s="16">
        <v>42395300</v>
      </c>
      <c r="E13" s="16">
        <f t="shared" si="5"/>
        <v>127668300</v>
      </c>
      <c r="F13" s="16">
        <v>127668300</v>
      </c>
      <c r="G13" s="16"/>
      <c r="H13" s="19">
        <f t="shared" si="4"/>
        <v>127668300</v>
      </c>
      <c r="I13" s="21"/>
    </row>
    <row r="14" spans="1:9" ht="39.75" customHeight="1" x14ac:dyDescent="0.3">
      <c r="A14" s="17"/>
      <c r="B14" s="18" t="s">
        <v>68</v>
      </c>
      <c r="C14" s="16">
        <v>60500000</v>
      </c>
      <c r="D14" s="16"/>
      <c r="E14" s="16">
        <f t="shared" si="5"/>
        <v>60500000</v>
      </c>
      <c r="F14" s="16">
        <v>64959500</v>
      </c>
      <c r="G14" s="16"/>
      <c r="H14" s="19">
        <f>F14+G14</f>
        <v>64959500</v>
      </c>
      <c r="I14" s="21"/>
    </row>
    <row r="15" spans="1:9" s="35" customFormat="1" x14ac:dyDescent="0.3">
      <c r="A15" s="11">
        <v>2</v>
      </c>
      <c r="B15" s="14" t="s">
        <v>11</v>
      </c>
      <c r="C15" s="13">
        <f>C16+C17</f>
        <v>5407720000</v>
      </c>
      <c r="D15" s="13">
        <f t="shared" ref="D15:E15" si="6">D16+D17</f>
        <v>0</v>
      </c>
      <c r="E15" s="13">
        <f t="shared" si="6"/>
        <v>5407720000</v>
      </c>
      <c r="F15" s="13">
        <f>F16+F17</f>
        <v>5237646100</v>
      </c>
      <c r="G15" s="13"/>
      <c r="H15" s="22">
        <f>H16+H17</f>
        <v>5237646100</v>
      </c>
      <c r="I15" s="34"/>
    </row>
    <row r="16" spans="1:9" x14ac:dyDescent="0.3">
      <c r="A16" s="17"/>
      <c r="B16" s="15" t="s">
        <v>111</v>
      </c>
      <c r="C16" s="16">
        <v>3933500000</v>
      </c>
      <c r="D16" s="16"/>
      <c r="E16" s="16">
        <f>C16-D16</f>
        <v>3933500000</v>
      </c>
      <c r="F16" s="16">
        <f>3878769100</f>
        <v>3878769100</v>
      </c>
      <c r="G16" s="16"/>
      <c r="H16" s="19">
        <f>F16+G16</f>
        <v>3878769100</v>
      </c>
      <c r="I16" s="21"/>
    </row>
    <row r="17" spans="1:10" ht="56.25" x14ac:dyDescent="0.3">
      <c r="A17" s="17"/>
      <c r="B17" s="18" t="s">
        <v>43</v>
      </c>
      <c r="C17" s="16">
        <v>1474220000</v>
      </c>
      <c r="D17" s="16"/>
      <c r="E17" s="16">
        <f>C17-D17</f>
        <v>1474220000</v>
      </c>
      <c r="F17" s="16">
        <v>1358877000</v>
      </c>
      <c r="G17" s="16"/>
      <c r="H17" s="19">
        <f>F17+G17</f>
        <v>1358877000</v>
      </c>
      <c r="I17" s="21"/>
    </row>
    <row r="18" spans="1:10" s="35" customFormat="1" x14ac:dyDescent="0.3">
      <c r="A18" s="11">
        <v>3</v>
      </c>
      <c r="B18" s="14" t="s">
        <v>12</v>
      </c>
      <c r="C18" s="13">
        <f>SUM(C19:C24)</f>
        <v>4062058000</v>
      </c>
      <c r="D18" s="16"/>
      <c r="E18" s="13">
        <f>C18-D18</f>
        <v>4062058000</v>
      </c>
      <c r="F18" s="13">
        <f>SUM(F19:F25)</f>
        <v>4046035700</v>
      </c>
      <c r="G18" s="13">
        <f>SUM(G19:G25)</f>
        <v>136990000</v>
      </c>
      <c r="H18" s="13">
        <f>SUM(H19:H25)</f>
        <v>4183025700</v>
      </c>
      <c r="I18" s="34"/>
    </row>
    <row r="19" spans="1:10" x14ac:dyDescent="0.3">
      <c r="A19" s="17"/>
      <c r="B19" s="15" t="s">
        <v>111</v>
      </c>
      <c r="C19" s="16">
        <v>3390000000</v>
      </c>
      <c r="D19" s="16"/>
      <c r="E19" s="16">
        <f t="shared" ref="E19:E24" si="7">C19-D19</f>
        <v>3390000000</v>
      </c>
      <c r="F19" s="16">
        <v>3389998700</v>
      </c>
      <c r="G19" s="16"/>
      <c r="H19" s="16">
        <f>F19+G19</f>
        <v>3389998700</v>
      </c>
      <c r="I19" s="21"/>
    </row>
    <row r="20" spans="1:10" ht="37.5" x14ac:dyDescent="0.3">
      <c r="A20" s="17"/>
      <c r="B20" s="18" t="s">
        <v>46</v>
      </c>
      <c r="C20" s="16">
        <v>56000000</v>
      </c>
      <c r="D20" s="16"/>
      <c r="E20" s="16">
        <f t="shared" si="7"/>
        <v>56000000</v>
      </c>
      <c r="F20" s="16">
        <v>44262000</v>
      </c>
      <c r="G20" s="16"/>
      <c r="H20" s="16">
        <f t="shared" ref="H20:H25" si="8">F20+G20</f>
        <v>44262000</v>
      </c>
      <c r="I20" s="21"/>
    </row>
    <row r="21" spans="1:10" ht="37.5" x14ac:dyDescent="0.3">
      <c r="A21" s="17"/>
      <c r="B21" s="18" t="s">
        <v>47</v>
      </c>
      <c r="C21" s="16">
        <v>24938000</v>
      </c>
      <c r="D21" s="16"/>
      <c r="E21" s="16">
        <f t="shared" si="7"/>
        <v>24938000</v>
      </c>
      <c r="F21" s="16">
        <v>24938000</v>
      </c>
      <c r="G21" s="16"/>
      <c r="H21" s="16">
        <f t="shared" si="8"/>
        <v>24938000</v>
      </c>
      <c r="I21" s="21"/>
    </row>
    <row r="22" spans="1:10" ht="37.5" x14ac:dyDescent="0.3">
      <c r="A22" s="17"/>
      <c r="B22" s="18" t="s">
        <v>48</v>
      </c>
      <c r="C22" s="16">
        <v>500000000</v>
      </c>
      <c r="D22" s="16"/>
      <c r="E22" s="16">
        <f t="shared" si="7"/>
        <v>500000000</v>
      </c>
      <c r="F22" s="16">
        <v>495717000</v>
      </c>
      <c r="G22" s="16"/>
      <c r="H22" s="16">
        <f t="shared" si="8"/>
        <v>495717000</v>
      </c>
      <c r="I22" s="21"/>
    </row>
    <row r="23" spans="1:10" ht="56.25" x14ac:dyDescent="0.3">
      <c r="A23" s="17"/>
      <c r="B23" s="18" t="s">
        <v>62</v>
      </c>
      <c r="C23" s="16">
        <v>79730000</v>
      </c>
      <c r="D23" s="16"/>
      <c r="E23" s="16">
        <f t="shared" si="7"/>
        <v>79730000</v>
      </c>
      <c r="F23" s="16">
        <v>79730000</v>
      </c>
      <c r="G23" s="16"/>
      <c r="H23" s="16">
        <f t="shared" si="8"/>
        <v>79730000</v>
      </c>
      <c r="I23" s="21"/>
    </row>
    <row r="24" spans="1:10" ht="40.5" customHeight="1" x14ac:dyDescent="0.3">
      <c r="A24" s="17"/>
      <c r="B24" s="18" t="s">
        <v>75</v>
      </c>
      <c r="C24" s="16">
        <v>11390000</v>
      </c>
      <c r="D24" s="16"/>
      <c r="E24" s="16">
        <f t="shared" si="7"/>
        <v>11390000</v>
      </c>
      <c r="F24" s="16">
        <v>11390000</v>
      </c>
      <c r="G24" s="16"/>
      <c r="H24" s="16">
        <f t="shared" si="8"/>
        <v>11390000</v>
      </c>
      <c r="I24" s="21"/>
    </row>
    <row r="25" spans="1:10" ht="40.5" customHeight="1" x14ac:dyDescent="0.3">
      <c r="A25" s="17"/>
      <c r="B25" s="18" t="s">
        <v>118</v>
      </c>
      <c r="C25" s="16"/>
      <c r="D25" s="16"/>
      <c r="E25" s="16"/>
      <c r="F25" s="16"/>
      <c r="G25" s="16">
        <v>136990000</v>
      </c>
      <c r="H25" s="16">
        <f t="shared" si="8"/>
        <v>136990000</v>
      </c>
      <c r="I25" s="21"/>
    </row>
    <row r="26" spans="1:10" ht="37.5" x14ac:dyDescent="0.3">
      <c r="A26" s="11" t="s">
        <v>13</v>
      </c>
      <c r="B26" s="12" t="s">
        <v>14</v>
      </c>
      <c r="C26" s="13">
        <f>C27</f>
        <v>10516908000</v>
      </c>
      <c r="D26" s="13">
        <f t="shared" ref="D26:H26" si="9">D27</f>
        <v>0</v>
      </c>
      <c r="E26" s="13">
        <f t="shared" si="9"/>
        <v>10516908000</v>
      </c>
      <c r="F26" s="13">
        <f t="shared" si="9"/>
        <v>10441312000</v>
      </c>
      <c r="G26" s="13">
        <f t="shared" si="9"/>
        <v>2240524000</v>
      </c>
      <c r="H26" s="13">
        <f t="shared" si="9"/>
        <v>12681836000</v>
      </c>
      <c r="I26" s="21"/>
    </row>
    <row r="27" spans="1:10" s="35" customFormat="1" x14ac:dyDescent="0.3">
      <c r="A27" s="11">
        <v>1</v>
      </c>
      <c r="B27" s="14" t="s">
        <v>15</v>
      </c>
      <c r="C27" s="13">
        <f>SUM(C28:C30)</f>
        <v>10516908000</v>
      </c>
      <c r="D27" s="13"/>
      <c r="E27" s="22">
        <f>SUM(E28:E30)</f>
        <v>10516908000</v>
      </c>
      <c r="F27" s="22">
        <f>SUM(F28:F30)</f>
        <v>10441312000</v>
      </c>
      <c r="G27" s="22">
        <f t="shared" ref="G27:H27" si="10">SUM(G28:G30)</f>
        <v>2240524000</v>
      </c>
      <c r="H27" s="22">
        <f t="shared" si="10"/>
        <v>12681836000</v>
      </c>
      <c r="I27" s="34"/>
    </row>
    <row r="28" spans="1:10" x14ac:dyDescent="0.3">
      <c r="A28" s="17"/>
      <c r="B28" s="15" t="s">
        <v>111</v>
      </c>
      <c r="C28" s="16">
        <v>9679300000</v>
      </c>
      <c r="D28" s="16"/>
      <c r="E28" s="19">
        <f>C28-D28</f>
        <v>9679300000</v>
      </c>
      <c r="F28" s="16">
        <f>9679300000-75076000-520000</f>
        <v>9603704000</v>
      </c>
      <c r="G28" s="16">
        <v>2240524000</v>
      </c>
      <c r="H28" s="16">
        <f>F28+G28</f>
        <v>11844228000</v>
      </c>
      <c r="I28" s="21"/>
    </row>
    <row r="29" spans="1:10" ht="56.25" x14ac:dyDescent="0.3">
      <c r="A29" s="17"/>
      <c r="B29" s="18" t="s">
        <v>43</v>
      </c>
      <c r="C29" s="16">
        <v>630000000</v>
      </c>
      <c r="D29" s="16"/>
      <c r="E29" s="16">
        <f>C29-D29</f>
        <v>630000000</v>
      </c>
      <c r="F29" s="16">
        <v>630000000</v>
      </c>
      <c r="G29" s="16"/>
      <c r="H29" s="16">
        <f>F29+G29</f>
        <v>630000000</v>
      </c>
      <c r="I29" s="21"/>
    </row>
    <row r="30" spans="1:10" ht="38.25" customHeight="1" x14ac:dyDescent="0.3">
      <c r="A30" s="17"/>
      <c r="B30" s="18" t="s">
        <v>93</v>
      </c>
      <c r="C30" s="16">
        <v>207608000</v>
      </c>
      <c r="D30" s="16"/>
      <c r="E30" s="16">
        <f>C30-D30</f>
        <v>207608000</v>
      </c>
      <c r="F30" s="16">
        <v>207608000</v>
      </c>
      <c r="G30" s="16"/>
      <c r="H30" s="16">
        <f>F30+G30</f>
        <v>207608000</v>
      </c>
      <c r="I30" s="21"/>
    </row>
    <row r="31" spans="1:10" x14ac:dyDescent="0.3">
      <c r="A31" s="11" t="s">
        <v>16</v>
      </c>
      <c r="B31" s="14" t="s">
        <v>17</v>
      </c>
      <c r="C31" s="13">
        <f>C32+C49+C56+C78+C95+C114+C134+C152+C173+C191+C210+C227+C251</f>
        <v>457313095857</v>
      </c>
      <c r="D31" s="13">
        <f t="shared" ref="D31:H31" si="11">D32+D49+D56+D78+D95+D114+D134+D152+D173+D191+D210+D227+D251</f>
        <v>12000000000</v>
      </c>
      <c r="E31" s="13">
        <f t="shared" si="11"/>
        <v>445313095857</v>
      </c>
      <c r="F31" s="13">
        <f t="shared" si="11"/>
        <v>440036613172</v>
      </c>
      <c r="G31" s="13">
        <f t="shared" si="11"/>
        <v>646762593582.87</v>
      </c>
      <c r="H31" s="13">
        <f t="shared" si="11"/>
        <v>1086799206754.87</v>
      </c>
      <c r="I31" s="21"/>
    </row>
    <row r="32" spans="1:10" x14ac:dyDescent="0.3">
      <c r="A32" s="11">
        <v>1</v>
      </c>
      <c r="B32" s="14" t="s">
        <v>18</v>
      </c>
      <c r="C32" s="13">
        <f>SUM(C33:C47)</f>
        <v>35982915089</v>
      </c>
      <c r="D32" s="13">
        <f t="shared" ref="D32:E32" si="12">SUM(D33:D47)</f>
        <v>1000000000</v>
      </c>
      <c r="E32" s="13">
        <f t="shared" si="12"/>
        <v>34982915089</v>
      </c>
      <c r="F32" s="13">
        <f>SUM(F33:F48)</f>
        <v>34889997014</v>
      </c>
      <c r="G32" s="13">
        <f t="shared" ref="G32:H32" si="13">SUM(G33:G48)</f>
        <v>342991985360</v>
      </c>
      <c r="H32" s="13">
        <f t="shared" si="13"/>
        <v>377881982374</v>
      </c>
      <c r="I32" s="21"/>
      <c r="J32" s="20"/>
    </row>
    <row r="33" spans="1:10" x14ac:dyDescent="0.3">
      <c r="A33" s="17"/>
      <c r="B33" s="15" t="s">
        <v>19</v>
      </c>
      <c r="C33" s="16">
        <v>16153000000</v>
      </c>
      <c r="D33" s="16"/>
      <c r="E33" s="16">
        <f>C33-D33</f>
        <v>16153000000</v>
      </c>
      <c r="F33" s="16">
        <v>16153000000</v>
      </c>
      <c r="G33" s="16"/>
      <c r="H33" s="16">
        <f>F33+G33</f>
        <v>16153000000</v>
      </c>
      <c r="I33" s="21"/>
    </row>
    <row r="34" spans="1:10" x14ac:dyDescent="0.3">
      <c r="A34" s="17"/>
      <c r="B34" s="15" t="s">
        <v>41</v>
      </c>
      <c r="C34" s="16">
        <v>50000000</v>
      </c>
      <c r="D34" s="16"/>
      <c r="E34" s="16">
        <f t="shared" ref="E34:E47" si="14">C34-D34</f>
        <v>50000000</v>
      </c>
      <c r="F34" s="16">
        <f>E34</f>
        <v>50000000</v>
      </c>
      <c r="G34" s="16"/>
      <c r="H34" s="16">
        <f t="shared" ref="H34:H48" si="15">F34+G34</f>
        <v>50000000</v>
      </c>
      <c r="I34" s="21"/>
    </row>
    <row r="35" spans="1:10" x14ac:dyDescent="0.3">
      <c r="A35" s="17"/>
      <c r="B35" s="15" t="s">
        <v>45</v>
      </c>
      <c r="C35" s="16">
        <v>1000000000</v>
      </c>
      <c r="D35" s="16"/>
      <c r="E35" s="16">
        <f t="shared" si="14"/>
        <v>1000000000</v>
      </c>
      <c r="F35" s="16">
        <f>E35</f>
        <v>1000000000</v>
      </c>
      <c r="G35" s="16"/>
      <c r="H35" s="16">
        <f t="shared" si="15"/>
        <v>1000000000</v>
      </c>
      <c r="I35" s="21"/>
    </row>
    <row r="36" spans="1:10" ht="56.25" x14ac:dyDescent="0.3">
      <c r="A36" s="17"/>
      <c r="B36" s="18" t="s">
        <v>51</v>
      </c>
      <c r="C36" s="16">
        <v>4599200000</v>
      </c>
      <c r="D36" s="16"/>
      <c r="E36" s="16">
        <f t="shared" si="14"/>
        <v>4599200000</v>
      </c>
      <c r="F36" s="16">
        <f>E36</f>
        <v>4599200000</v>
      </c>
      <c r="G36" s="16"/>
      <c r="H36" s="16">
        <f t="shared" si="15"/>
        <v>4599200000</v>
      </c>
      <c r="I36" s="21"/>
    </row>
    <row r="37" spans="1:10" ht="56.25" x14ac:dyDescent="0.3">
      <c r="A37" s="17"/>
      <c r="B37" s="18" t="s">
        <v>54</v>
      </c>
      <c r="C37" s="16">
        <v>1000000000</v>
      </c>
      <c r="D37" s="16">
        <v>1000000000</v>
      </c>
      <c r="E37" s="16">
        <f t="shared" si="14"/>
        <v>0</v>
      </c>
      <c r="F37" s="16"/>
      <c r="G37" s="16"/>
      <c r="H37" s="16">
        <f t="shared" si="15"/>
        <v>0</v>
      </c>
      <c r="I37" s="21"/>
    </row>
    <row r="38" spans="1:10" ht="37.5" x14ac:dyDescent="0.3">
      <c r="A38" s="17"/>
      <c r="B38" s="18" t="s">
        <v>59</v>
      </c>
      <c r="C38" s="16">
        <v>158800000</v>
      </c>
      <c r="D38" s="16"/>
      <c r="E38" s="16">
        <f t="shared" si="14"/>
        <v>158800000</v>
      </c>
      <c r="F38" s="16">
        <f>E38</f>
        <v>158800000</v>
      </c>
      <c r="G38" s="16"/>
      <c r="H38" s="16">
        <f t="shared" si="15"/>
        <v>158800000</v>
      </c>
      <c r="I38" s="21"/>
    </row>
    <row r="39" spans="1:10" ht="75.75" customHeight="1" x14ac:dyDescent="0.3">
      <c r="A39" s="17"/>
      <c r="B39" s="18" t="s">
        <v>66</v>
      </c>
      <c r="C39" s="16">
        <v>1297142000</v>
      </c>
      <c r="D39" s="16"/>
      <c r="E39" s="16">
        <f t="shared" si="14"/>
        <v>1297142000</v>
      </c>
      <c r="F39" s="16">
        <v>1204223925</v>
      </c>
      <c r="G39" s="16"/>
      <c r="H39" s="16">
        <f t="shared" si="15"/>
        <v>1204223925</v>
      </c>
      <c r="I39" s="21"/>
      <c r="J39" s="20"/>
    </row>
    <row r="40" spans="1:10" ht="42" customHeight="1" x14ac:dyDescent="0.3">
      <c r="A40" s="17"/>
      <c r="B40" s="18" t="s">
        <v>67</v>
      </c>
      <c r="C40" s="16">
        <v>111354000</v>
      </c>
      <c r="D40" s="16"/>
      <c r="E40" s="16">
        <f t="shared" si="14"/>
        <v>111354000</v>
      </c>
      <c r="F40" s="16">
        <f t="shared" ref="F40:F47" si="16">E40</f>
        <v>111354000</v>
      </c>
      <c r="G40" s="16"/>
      <c r="H40" s="16">
        <f t="shared" si="15"/>
        <v>111354000</v>
      </c>
      <c r="I40" s="21"/>
    </row>
    <row r="41" spans="1:10" ht="37.5" x14ac:dyDescent="0.3">
      <c r="A41" s="17"/>
      <c r="B41" s="18" t="s">
        <v>68</v>
      </c>
      <c r="C41" s="16">
        <v>1137970000</v>
      </c>
      <c r="D41" s="16"/>
      <c r="E41" s="16">
        <f t="shared" si="14"/>
        <v>1137970000</v>
      </c>
      <c r="F41" s="16">
        <f t="shared" si="16"/>
        <v>1137970000</v>
      </c>
      <c r="G41" s="16"/>
      <c r="H41" s="16">
        <f t="shared" si="15"/>
        <v>1137970000</v>
      </c>
      <c r="I41" s="21"/>
    </row>
    <row r="42" spans="1:10" x14ac:dyDescent="0.3">
      <c r="A42" s="17"/>
      <c r="B42" s="18" t="s">
        <v>74</v>
      </c>
      <c r="C42" s="16">
        <v>968808089</v>
      </c>
      <c r="D42" s="16"/>
      <c r="E42" s="16">
        <f t="shared" si="14"/>
        <v>968808089</v>
      </c>
      <c r="F42" s="16">
        <f t="shared" si="16"/>
        <v>968808089</v>
      </c>
      <c r="G42" s="16"/>
      <c r="H42" s="16">
        <f t="shared" si="15"/>
        <v>968808089</v>
      </c>
      <c r="I42" s="21"/>
    </row>
    <row r="43" spans="1:10" x14ac:dyDescent="0.3">
      <c r="A43" s="17"/>
      <c r="B43" s="18" t="s">
        <v>74</v>
      </c>
      <c r="C43" s="16">
        <v>2588067000</v>
      </c>
      <c r="D43" s="16"/>
      <c r="E43" s="16">
        <f t="shared" si="14"/>
        <v>2588067000</v>
      </c>
      <c r="F43" s="16">
        <f t="shared" si="16"/>
        <v>2588067000</v>
      </c>
      <c r="G43" s="16"/>
      <c r="H43" s="16">
        <f t="shared" si="15"/>
        <v>2588067000</v>
      </c>
      <c r="I43" s="21"/>
    </row>
    <row r="44" spans="1:10" x14ac:dyDescent="0.3">
      <c r="A44" s="17"/>
      <c r="B44" s="18" t="s">
        <v>85</v>
      </c>
      <c r="C44" s="16">
        <v>3823180000</v>
      </c>
      <c r="D44" s="16"/>
      <c r="E44" s="16">
        <f t="shared" si="14"/>
        <v>3823180000</v>
      </c>
      <c r="F44" s="16">
        <f t="shared" si="16"/>
        <v>3823180000</v>
      </c>
      <c r="G44" s="16"/>
      <c r="H44" s="16">
        <f t="shared" si="15"/>
        <v>3823180000</v>
      </c>
      <c r="I44" s="21"/>
    </row>
    <row r="45" spans="1:10" ht="42" customHeight="1" x14ac:dyDescent="0.3">
      <c r="A45" s="17"/>
      <c r="B45" s="18" t="s">
        <v>91</v>
      </c>
      <c r="C45" s="16">
        <v>35205000</v>
      </c>
      <c r="D45" s="16"/>
      <c r="E45" s="16">
        <f t="shared" si="14"/>
        <v>35205000</v>
      </c>
      <c r="F45" s="16">
        <f t="shared" si="16"/>
        <v>35205000</v>
      </c>
      <c r="G45" s="16"/>
      <c r="H45" s="16">
        <f t="shared" si="15"/>
        <v>35205000</v>
      </c>
      <c r="I45" s="21"/>
    </row>
    <row r="46" spans="1:10" ht="81" customHeight="1" x14ac:dyDescent="0.3">
      <c r="A46" s="17"/>
      <c r="B46" s="18" t="s">
        <v>97</v>
      </c>
      <c r="C46" s="16">
        <v>2521270000</v>
      </c>
      <c r="D46" s="16"/>
      <c r="E46" s="16">
        <f t="shared" si="14"/>
        <v>2521270000</v>
      </c>
      <c r="F46" s="16">
        <f t="shared" si="16"/>
        <v>2521270000</v>
      </c>
      <c r="G46" s="16"/>
      <c r="H46" s="16">
        <f t="shared" si="15"/>
        <v>2521270000</v>
      </c>
      <c r="I46" s="21"/>
      <c r="J46" s="20"/>
    </row>
    <row r="47" spans="1:10" ht="37.5" customHeight="1" x14ac:dyDescent="0.3">
      <c r="A47" s="17"/>
      <c r="B47" s="18" t="s">
        <v>109</v>
      </c>
      <c r="C47" s="16">
        <v>538919000</v>
      </c>
      <c r="D47" s="16"/>
      <c r="E47" s="16">
        <f t="shared" si="14"/>
        <v>538919000</v>
      </c>
      <c r="F47" s="16">
        <f t="shared" si="16"/>
        <v>538919000</v>
      </c>
      <c r="G47" s="16"/>
      <c r="H47" s="16">
        <f t="shared" si="15"/>
        <v>538919000</v>
      </c>
      <c r="I47" s="21"/>
      <c r="J47" s="5"/>
    </row>
    <row r="48" spans="1:10" ht="37.5" customHeight="1" x14ac:dyDescent="0.3">
      <c r="A48" s="17"/>
      <c r="B48" s="18" t="s">
        <v>119</v>
      </c>
      <c r="C48" s="16"/>
      <c r="D48" s="16"/>
      <c r="E48" s="16"/>
      <c r="F48" s="21"/>
      <c r="G48" s="16">
        <v>342991985360</v>
      </c>
      <c r="H48" s="16">
        <f t="shared" si="15"/>
        <v>342991985360</v>
      </c>
      <c r="I48" s="21"/>
      <c r="J48" s="10"/>
    </row>
    <row r="49" spans="1:9" x14ac:dyDescent="0.3">
      <c r="A49" s="11">
        <v>2</v>
      </c>
      <c r="B49" s="14" t="s">
        <v>20</v>
      </c>
      <c r="C49" s="13">
        <f>SUM(C50:C55)</f>
        <v>4637971000</v>
      </c>
      <c r="D49" s="13"/>
      <c r="E49" s="22">
        <f>SUM(E50:E55)</f>
        <v>4637971000</v>
      </c>
      <c r="F49" s="22">
        <f t="shared" ref="F49:H49" si="17">SUM(F50:F55)</f>
        <v>4459827400</v>
      </c>
      <c r="G49" s="22">
        <f t="shared" si="17"/>
        <v>15500000000</v>
      </c>
      <c r="H49" s="22">
        <f t="shared" si="17"/>
        <v>19959827400</v>
      </c>
      <c r="I49" s="21"/>
    </row>
    <row r="50" spans="1:9" x14ac:dyDescent="0.3">
      <c r="A50" s="17"/>
      <c r="B50" s="15" t="s">
        <v>19</v>
      </c>
      <c r="C50" s="16">
        <v>1080000000</v>
      </c>
      <c r="D50" s="16"/>
      <c r="E50" s="19">
        <f>C50-D50</f>
        <v>1080000000</v>
      </c>
      <c r="F50" s="19">
        <f>E50</f>
        <v>1080000000</v>
      </c>
      <c r="G50" s="19">
        <v>15500000000</v>
      </c>
      <c r="H50" s="19">
        <f>F50+G50</f>
        <v>16580000000</v>
      </c>
      <c r="I50" s="21"/>
    </row>
    <row r="51" spans="1:9" x14ac:dyDescent="0.3">
      <c r="A51" s="17"/>
      <c r="B51" s="15" t="s">
        <v>41</v>
      </c>
      <c r="C51" s="16">
        <v>50000000</v>
      </c>
      <c r="D51" s="16"/>
      <c r="E51" s="19">
        <f t="shared" ref="E51:E55" si="18">C51-D51</f>
        <v>50000000</v>
      </c>
      <c r="F51" s="19">
        <f>E51</f>
        <v>50000000</v>
      </c>
      <c r="G51" s="19"/>
      <c r="H51" s="19">
        <f t="shared" ref="H51:H55" si="19">F51+G51</f>
        <v>50000000</v>
      </c>
      <c r="I51" s="21"/>
    </row>
    <row r="52" spans="1:9" ht="37.5" x14ac:dyDescent="0.3">
      <c r="A52" s="17"/>
      <c r="B52" s="18" t="s">
        <v>42</v>
      </c>
      <c r="C52" s="16">
        <v>800000000</v>
      </c>
      <c r="D52" s="16"/>
      <c r="E52" s="19">
        <f t="shared" si="18"/>
        <v>800000000</v>
      </c>
      <c r="F52" s="19">
        <v>621856400</v>
      </c>
      <c r="G52" s="19"/>
      <c r="H52" s="19">
        <f t="shared" si="19"/>
        <v>621856400</v>
      </c>
      <c r="I52" s="21"/>
    </row>
    <row r="53" spans="1:9" x14ac:dyDescent="0.3">
      <c r="A53" s="17"/>
      <c r="B53" s="27" t="s">
        <v>107</v>
      </c>
      <c r="C53" s="16">
        <v>1314300000</v>
      </c>
      <c r="D53" s="16"/>
      <c r="E53" s="19">
        <f t="shared" si="18"/>
        <v>1314300000</v>
      </c>
      <c r="F53" s="19">
        <f>E53</f>
        <v>1314300000</v>
      </c>
      <c r="G53" s="19"/>
      <c r="H53" s="19">
        <f t="shared" si="19"/>
        <v>1314300000</v>
      </c>
      <c r="I53" s="21"/>
    </row>
    <row r="54" spans="1:9" x14ac:dyDescent="0.3">
      <c r="A54" s="17"/>
      <c r="B54" s="21" t="s">
        <v>106</v>
      </c>
      <c r="C54" s="16">
        <v>759200000</v>
      </c>
      <c r="D54" s="16"/>
      <c r="E54" s="19">
        <f t="shared" si="18"/>
        <v>759200000</v>
      </c>
      <c r="F54" s="19">
        <f t="shared" ref="F54:F55" si="20">E54</f>
        <v>759200000</v>
      </c>
      <c r="G54" s="19"/>
      <c r="H54" s="19">
        <f t="shared" si="19"/>
        <v>759200000</v>
      </c>
      <c r="I54" s="21"/>
    </row>
    <row r="55" spans="1:9" ht="19.5" customHeight="1" x14ac:dyDescent="0.3">
      <c r="A55" s="17"/>
      <c r="B55" s="21" t="s">
        <v>108</v>
      </c>
      <c r="C55" s="6">
        <v>634471000</v>
      </c>
      <c r="D55" s="7"/>
      <c r="E55" s="19">
        <f t="shared" si="18"/>
        <v>634471000</v>
      </c>
      <c r="F55" s="19">
        <f t="shared" si="20"/>
        <v>634471000</v>
      </c>
      <c r="G55" s="19"/>
      <c r="H55" s="19">
        <f t="shared" si="19"/>
        <v>634471000</v>
      </c>
      <c r="I55" s="21"/>
    </row>
    <row r="56" spans="1:9" x14ac:dyDescent="0.3">
      <c r="A56" s="11">
        <v>3</v>
      </c>
      <c r="B56" s="14" t="s">
        <v>21</v>
      </c>
      <c r="C56" s="13">
        <f>SUM(C57:C76)</f>
        <v>51394370107</v>
      </c>
      <c r="D56" s="13"/>
      <c r="E56" s="22">
        <f>SUM(E57:E76)</f>
        <v>51394370107</v>
      </c>
      <c r="F56" s="22">
        <f>SUM(F57:F77)</f>
        <v>52520312207</v>
      </c>
      <c r="G56" s="22">
        <f t="shared" ref="G56:H56" si="21">SUM(G57:G77)</f>
        <v>31218064000</v>
      </c>
      <c r="H56" s="22">
        <f t="shared" si="21"/>
        <v>83738376207</v>
      </c>
      <c r="I56" s="21"/>
    </row>
    <row r="57" spans="1:9" x14ac:dyDescent="0.3">
      <c r="A57" s="17"/>
      <c r="B57" s="1" t="s">
        <v>19</v>
      </c>
      <c r="C57" s="16">
        <v>2700000000</v>
      </c>
      <c r="D57" s="16"/>
      <c r="E57" s="16">
        <f>C57-D57</f>
        <v>2700000000</v>
      </c>
      <c r="F57" s="16">
        <v>2700000000</v>
      </c>
      <c r="G57" s="19">
        <v>31218064000</v>
      </c>
      <c r="H57" s="16">
        <f>F57+G57</f>
        <v>33918064000</v>
      </c>
      <c r="I57" s="21"/>
    </row>
    <row r="58" spans="1:9" x14ac:dyDescent="0.3">
      <c r="A58" s="17"/>
      <c r="B58" s="1" t="s">
        <v>22</v>
      </c>
      <c r="C58" s="16">
        <v>10072400000</v>
      </c>
      <c r="D58" s="16"/>
      <c r="E58" s="16">
        <f t="shared" ref="E58:E77" si="22">C58-D58</f>
        <v>10072400000</v>
      </c>
      <c r="F58" s="16">
        <v>10072400000</v>
      </c>
      <c r="G58" s="16"/>
      <c r="H58" s="16">
        <f t="shared" ref="H58:H77" si="23">F58+G58</f>
        <v>10072400000</v>
      </c>
      <c r="I58" s="21"/>
    </row>
    <row r="59" spans="1:9" x14ac:dyDescent="0.3">
      <c r="A59" s="17"/>
      <c r="B59" s="1" t="s">
        <v>23</v>
      </c>
      <c r="C59" s="16">
        <v>18032000000</v>
      </c>
      <c r="D59" s="16"/>
      <c r="E59" s="16">
        <f t="shared" si="22"/>
        <v>18032000000</v>
      </c>
      <c r="F59" s="16">
        <v>18032000000</v>
      </c>
      <c r="G59" s="16"/>
      <c r="H59" s="16">
        <f t="shared" si="23"/>
        <v>18032000000</v>
      </c>
      <c r="I59" s="21"/>
    </row>
    <row r="60" spans="1:9" x14ac:dyDescent="0.3">
      <c r="A60" s="17"/>
      <c r="B60" s="1" t="s">
        <v>24</v>
      </c>
      <c r="C60" s="16">
        <v>366540000</v>
      </c>
      <c r="D60" s="16"/>
      <c r="E60" s="16">
        <f t="shared" si="22"/>
        <v>366540000</v>
      </c>
      <c r="F60" s="16">
        <v>366540000</v>
      </c>
      <c r="G60" s="16"/>
      <c r="H60" s="16">
        <f t="shared" si="23"/>
        <v>366540000</v>
      </c>
      <c r="I60" s="21"/>
    </row>
    <row r="61" spans="1:9" x14ac:dyDescent="0.3">
      <c r="A61" s="17"/>
      <c r="B61" s="15" t="s">
        <v>25</v>
      </c>
      <c r="C61" s="16">
        <v>539600000</v>
      </c>
      <c r="D61" s="16"/>
      <c r="E61" s="16">
        <f t="shared" si="22"/>
        <v>539600000</v>
      </c>
      <c r="F61" s="16">
        <f>539600000-6005700</f>
        <v>533594300</v>
      </c>
      <c r="G61" s="16"/>
      <c r="H61" s="16">
        <f t="shared" si="23"/>
        <v>533594300</v>
      </c>
      <c r="I61" s="21"/>
    </row>
    <row r="62" spans="1:9" x14ac:dyDescent="0.3">
      <c r="A62" s="17"/>
      <c r="B62" s="15" t="s">
        <v>41</v>
      </c>
      <c r="C62" s="16">
        <v>50000000</v>
      </c>
      <c r="D62" s="16"/>
      <c r="E62" s="16">
        <f t="shared" si="22"/>
        <v>50000000</v>
      </c>
      <c r="F62" s="16">
        <v>50000000</v>
      </c>
      <c r="G62" s="16"/>
      <c r="H62" s="16">
        <f t="shared" si="23"/>
        <v>50000000</v>
      </c>
      <c r="I62" s="21"/>
    </row>
    <row r="63" spans="1:9" ht="56.25" x14ac:dyDescent="0.3">
      <c r="A63" s="17"/>
      <c r="B63" s="18" t="s">
        <v>43</v>
      </c>
      <c r="C63" s="16">
        <v>62410000</v>
      </c>
      <c r="D63" s="16"/>
      <c r="E63" s="16">
        <f t="shared" si="22"/>
        <v>62410000</v>
      </c>
      <c r="F63" s="16">
        <f>62410000-27200</f>
        <v>62382800</v>
      </c>
      <c r="G63" s="16"/>
      <c r="H63" s="16">
        <f t="shared" si="23"/>
        <v>62382800</v>
      </c>
      <c r="I63" s="21"/>
    </row>
    <row r="64" spans="1:9" x14ac:dyDescent="0.3">
      <c r="A64" s="17"/>
      <c r="B64" s="15" t="s">
        <v>45</v>
      </c>
      <c r="C64" s="16">
        <v>2000000000</v>
      </c>
      <c r="D64" s="16"/>
      <c r="E64" s="16">
        <f t="shared" si="22"/>
        <v>2000000000</v>
      </c>
      <c r="F64" s="16">
        <v>1996775000</v>
      </c>
      <c r="G64" s="16"/>
      <c r="H64" s="16">
        <f t="shared" si="23"/>
        <v>1996775000</v>
      </c>
      <c r="I64" s="21"/>
    </row>
    <row r="65" spans="1:9" ht="37.5" x14ac:dyDescent="0.3">
      <c r="A65" s="17"/>
      <c r="B65" s="18" t="s">
        <v>47</v>
      </c>
      <c r="C65" s="16">
        <v>6880000</v>
      </c>
      <c r="D65" s="16"/>
      <c r="E65" s="16">
        <f t="shared" si="22"/>
        <v>6880000</v>
      </c>
      <c r="F65" s="16">
        <v>6880000</v>
      </c>
      <c r="G65" s="16"/>
      <c r="H65" s="16">
        <f t="shared" si="23"/>
        <v>6880000</v>
      </c>
      <c r="I65" s="21"/>
    </row>
    <row r="66" spans="1:9" ht="37.5" x14ac:dyDescent="0.3">
      <c r="A66" s="17"/>
      <c r="B66" s="18" t="s">
        <v>58</v>
      </c>
      <c r="C66" s="16">
        <v>251820000</v>
      </c>
      <c r="D66" s="16"/>
      <c r="E66" s="16">
        <f t="shared" si="22"/>
        <v>251820000</v>
      </c>
      <c r="F66" s="16">
        <v>251820000</v>
      </c>
      <c r="G66" s="16"/>
      <c r="H66" s="16">
        <f t="shared" si="23"/>
        <v>251820000</v>
      </c>
      <c r="I66" s="21"/>
    </row>
    <row r="67" spans="1:9" ht="75" x14ac:dyDescent="0.3">
      <c r="A67" s="17"/>
      <c r="B67" s="18" t="s">
        <v>66</v>
      </c>
      <c r="C67" s="16">
        <v>142275000</v>
      </c>
      <c r="D67" s="16"/>
      <c r="E67" s="16">
        <f t="shared" si="22"/>
        <v>142275000</v>
      </c>
      <c r="F67" s="16">
        <v>142275000</v>
      </c>
      <c r="G67" s="16"/>
      <c r="H67" s="16">
        <f t="shared" si="23"/>
        <v>142275000</v>
      </c>
      <c r="I67" s="21"/>
    </row>
    <row r="68" spans="1:9" ht="37.5" x14ac:dyDescent="0.3">
      <c r="A68" s="17"/>
      <c r="B68" s="18" t="s">
        <v>67</v>
      </c>
      <c r="C68" s="16">
        <v>880897500</v>
      </c>
      <c r="D68" s="16"/>
      <c r="E68" s="16">
        <f t="shared" si="22"/>
        <v>880897500</v>
      </c>
      <c r="F68" s="16">
        <v>880897500</v>
      </c>
      <c r="G68" s="16"/>
      <c r="H68" s="16">
        <f t="shared" si="23"/>
        <v>880897500</v>
      </c>
      <c r="I68" s="21"/>
    </row>
    <row r="69" spans="1:9" ht="37.5" x14ac:dyDescent="0.3">
      <c r="A69" s="17"/>
      <c r="B69" s="18" t="s">
        <v>68</v>
      </c>
      <c r="C69" s="16">
        <v>1563490000</v>
      </c>
      <c r="D69" s="16"/>
      <c r="E69" s="16">
        <f t="shared" si="22"/>
        <v>1563490000</v>
      </c>
      <c r="F69" s="16">
        <v>1563490000</v>
      </c>
      <c r="G69" s="16"/>
      <c r="H69" s="16">
        <f t="shared" si="23"/>
        <v>1563490000</v>
      </c>
      <c r="I69" s="21"/>
    </row>
    <row r="70" spans="1:9" ht="42" customHeight="1" x14ac:dyDescent="0.3">
      <c r="A70" s="17"/>
      <c r="B70" s="18" t="s">
        <v>70</v>
      </c>
      <c r="C70" s="16">
        <v>2164644000</v>
      </c>
      <c r="D70" s="16"/>
      <c r="E70" s="16">
        <f t="shared" si="22"/>
        <v>2164644000</v>
      </c>
      <c r="F70" s="16">
        <v>2164644000</v>
      </c>
      <c r="G70" s="16"/>
      <c r="H70" s="16">
        <f t="shared" si="23"/>
        <v>2164644000</v>
      </c>
      <c r="I70" s="21"/>
    </row>
    <row r="71" spans="1:9" x14ac:dyDescent="0.3">
      <c r="A71" s="17"/>
      <c r="B71" s="18" t="s">
        <v>74</v>
      </c>
      <c r="C71" s="16">
        <v>2014996707</v>
      </c>
      <c r="D71" s="16"/>
      <c r="E71" s="16">
        <f t="shared" si="22"/>
        <v>2014996707</v>
      </c>
      <c r="F71" s="16">
        <v>2014996707</v>
      </c>
      <c r="G71" s="16"/>
      <c r="H71" s="16">
        <f t="shared" si="23"/>
        <v>2014996707</v>
      </c>
      <c r="I71" s="21"/>
    </row>
    <row r="72" spans="1:9" ht="37.5" x14ac:dyDescent="0.3">
      <c r="A72" s="17"/>
      <c r="B72" s="18" t="s">
        <v>91</v>
      </c>
      <c r="C72" s="16">
        <v>640882500</v>
      </c>
      <c r="D72" s="16"/>
      <c r="E72" s="16">
        <f t="shared" si="22"/>
        <v>640882500</v>
      </c>
      <c r="F72" s="16">
        <v>640882500</v>
      </c>
      <c r="G72" s="16"/>
      <c r="H72" s="16">
        <f t="shared" si="23"/>
        <v>640882500</v>
      </c>
      <c r="I72" s="21"/>
    </row>
    <row r="73" spans="1:9" ht="37.5" x14ac:dyDescent="0.3">
      <c r="A73" s="17"/>
      <c r="B73" s="18" t="s">
        <v>92</v>
      </c>
      <c r="C73" s="16">
        <v>4082875000</v>
      </c>
      <c r="D73" s="16"/>
      <c r="E73" s="16">
        <f t="shared" si="22"/>
        <v>4082875000</v>
      </c>
      <c r="F73" s="16">
        <v>4082875000</v>
      </c>
      <c r="G73" s="16"/>
      <c r="H73" s="16">
        <f t="shared" si="23"/>
        <v>4082875000</v>
      </c>
      <c r="I73" s="21"/>
    </row>
    <row r="74" spans="1:9" ht="37.5" customHeight="1" x14ac:dyDescent="0.3">
      <c r="A74" s="17"/>
      <c r="B74" s="18" t="s">
        <v>103</v>
      </c>
      <c r="C74" s="16">
        <v>2169066000</v>
      </c>
      <c r="D74" s="9"/>
      <c r="E74" s="16">
        <f t="shared" si="22"/>
        <v>2169066000</v>
      </c>
      <c r="F74" s="16">
        <v>2169066000</v>
      </c>
      <c r="G74" s="16"/>
      <c r="H74" s="16">
        <f t="shared" si="23"/>
        <v>2169066000</v>
      </c>
      <c r="I74" s="21"/>
    </row>
    <row r="75" spans="1:9" ht="78" customHeight="1" x14ac:dyDescent="0.3">
      <c r="A75" s="17"/>
      <c r="B75" s="18" t="s">
        <v>104</v>
      </c>
      <c r="C75" s="16">
        <v>2681675100</v>
      </c>
      <c r="D75" s="9"/>
      <c r="E75" s="16">
        <f t="shared" si="22"/>
        <v>2681675100</v>
      </c>
      <c r="F75" s="16">
        <v>2681675100</v>
      </c>
      <c r="G75" s="16"/>
      <c r="H75" s="16">
        <f t="shared" si="23"/>
        <v>2681675100</v>
      </c>
      <c r="I75" s="21"/>
    </row>
    <row r="76" spans="1:9" ht="39" customHeight="1" x14ac:dyDescent="0.3">
      <c r="A76" s="17"/>
      <c r="B76" s="18" t="s">
        <v>105</v>
      </c>
      <c r="C76" s="16">
        <v>971918300</v>
      </c>
      <c r="D76" s="9"/>
      <c r="E76" s="16">
        <f t="shared" si="22"/>
        <v>971918300</v>
      </c>
      <c r="F76" s="16">
        <v>971918300</v>
      </c>
      <c r="G76" s="16"/>
      <c r="H76" s="16">
        <f t="shared" si="23"/>
        <v>971918300</v>
      </c>
      <c r="I76" s="21"/>
    </row>
    <row r="77" spans="1:9" ht="60" customHeight="1" x14ac:dyDescent="0.3">
      <c r="A77" s="17"/>
      <c r="B77" s="18" t="s">
        <v>120</v>
      </c>
      <c r="C77" s="16">
        <v>2648000000</v>
      </c>
      <c r="D77" s="9"/>
      <c r="E77" s="16">
        <f t="shared" si="22"/>
        <v>2648000000</v>
      </c>
      <c r="F77" s="16">
        <f>E77-1512800000</f>
        <v>1135200000</v>
      </c>
      <c r="G77" s="16"/>
      <c r="H77" s="16">
        <f t="shared" si="23"/>
        <v>1135200000</v>
      </c>
      <c r="I77" s="21"/>
    </row>
    <row r="78" spans="1:9" x14ac:dyDescent="0.3">
      <c r="A78" s="11">
        <v>4</v>
      </c>
      <c r="B78" s="14" t="s">
        <v>26</v>
      </c>
      <c r="C78" s="13">
        <f>SUM(C79:C94)</f>
        <v>28901758524</v>
      </c>
      <c r="D78" s="13"/>
      <c r="E78" s="22">
        <f>C78-D78</f>
        <v>28901758524</v>
      </c>
      <c r="F78" s="22">
        <f>SUM(F79:F94)</f>
        <v>28650216858</v>
      </c>
      <c r="G78" s="22">
        <f t="shared" ref="G78:H78" si="24">SUM(G79:G94)</f>
        <v>32198370000</v>
      </c>
      <c r="H78" s="22">
        <f t="shared" si="24"/>
        <v>60848586858</v>
      </c>
      <c r="I78" s="21"/>
    </row>
    <row r="79" spans="1:9" x14ac:dyDescent="0.3">
      <c r="A79" s="17"/>
      <c r="B79" s="1" t="s">
        <v>19</v>
      </c>
      <c r="C79" s="16">
        <v>1755000000</v>
      </c>
      <c r="D79" s="16"/>
      <c r="E79" s="16">
        <f t="shared" ref="E79:E94" si="25">C79-D79</f>
        <v>1755000000</v>
      </c>
      <c r="F79" s="16">
        <v>1755000000</v>
      </c>
      <c r="G79" s="16">
        <v>32198370000</v>
      </c>
      <c r="H79" s="16">
        <f>F79+G79</f>
        <v>33953370000</v>
      </c>
      <c r="I79" s="21"/>
    </row>
    <row r="80" spans="1:9" x14ac:dyDescent="0.3">
      <c r="A80" s="17"/>
      <c r="B80" s="1" t="s">
        <v>22</v>
      </c>
      <c r="C80" s="16">
        <v>4667000000</v>
      </c>
      <c r="D80" s="16"/>
      <c r="E80" s="16">
        <f t="shared" si="25"/>
        <v>4667000000</v>
      </c>
      <c r="F80" s="16">
        <v>4667000000</v>
      </c>
      <c r="G80" s="16"/>
      <c r="H80" s="16">
        <f t="shared" ref="H80:H94" si="26">F80+G80</f>
        <v>4667000000</v>
      </c>
      <c r="I80" s="21"/>
    </row>
    <row r="81" spans="1:9" x14ac:dyDescent="0.3">
      <c r="A81" s="17"/>
      <c r="B81" s="1" t="s">
        <v>23</v>
      </c>
      <c r="C81" s="16">
        <v>15587000000</v>
      </c>
      <c r="D81" s="16"/>
      <c r="E81" s="16">
        <f t="shared" si="25"/>
        <v>15587000000</v>
      </c>
      <c r="F81" s="16">
        <v>15403034234</v>
      </c>
      <c r="G81" s="16"/>
      <c r="H81" s="16">
        <f t="shared" si="26"/>
        <v>15403034234</v>
      </c>
      <c r="I81" s="21"/>
    </row>
    <row r="82" spans="1:9" x14ac:dyDescent="0.3">
      <c r="A82" s="17"/>
      <c r="B82" s="1" t="s">
        <v>24</v>
      </c>
      <c r="C82" s="16">
        <v>775900000</v>
      </c>
      <c r="D82" s="16"/>
      <c r="E82" s="16">
        <f t="shared" si="25"/>
        <v>775900000</v>
      </c>
      <c r="F82" s="16">
        <v>775900000</v>
      </c>
      <c r="G82" s="16"/>
      <c r="H82" s="16">
        <f t="shared" si="26"/>
        <v>775900000</v>
      </c>
      <c r="I82" s="21"/>
    </row>
    <row r="83" spans="1:9" x14ac:dyDescent="0.3">
      <c r="A83" s="17"/>
      <c r="B83" s="15" t="s">
        <v>25</v>
      </c>
      <c r="C83" s="16">
        <v>409400000</v>
      </c>
      <c r="D83" s="16"/>
      <c r="E83" s="16">
        <f t="shared" si="25"/>
        <v>409400000</v>
      </c>
      <c r="F83" s="16">
        <v>409400000</v>
      </c>
      <c r="G83" s="16"/>
      <c r="H83" s="16">
        <f t="shared" si="26"/>
        <v>409400000</v>
      </c>
      <c r="I83" s="21"/>
    </row>
    <row r="84" spans="1:9" x14ac:dyDescent="0.3">
      <c r="A84" s="17"/>
      <c r="B84" s="15" t="s">
        <v>41</v>
      </c>
      <c r="C84" s="16">
        <v>50000000</v>
      </c>
      <c r="D84" s="16"/>
      <c r="E84" s="16">
        <f t="shared" si="25"/>
        <v>50000000</v>
      </c>
      <c r="F84" s="16">
        <v>49500000</v>
      </c>
      <c r="G84" s="16"/>
      <c r="H84" s="16">
        <f t="shared" si="26"/>
        <v>49500000</v>
      </c>
      <c r="I84" s="21"/>
    </row>
    <row r="85" spans="1:9" ht="60.75" customHeight="1" x14ac:dyDescent="0.3">
      <c r="A85" s="17"/>
      <c r="B85" s="18" t="s">
        <v>43</v>
      </c>
      <c r="C85" s="16">
        <v>143130000</v>
      </c>
      <c r="D85" s="16"/>
      <c r="E85" s="16">
        <f t="shared" si="25"/>
        <v>143130000</v>
      </c>
      <c r="F85" s="16">
        <v>130353100</v>
      </c>
      <c r="G85" s="16"/>
      <c r="H85" s="16">
        <f t="shared" si="26"/>
        <v>130353100</v>
      </c>
      <c r="I85" s="21"/>
    </row>
    <row r="86" spans="1:9" x14ac:dyDescent="0.3">
      <c r="A86" s="17"/>
      <c r="B86" s="15" t="s">
        <v>45</v>
      </c>
      <c r="C86" s="16">
        <v>1500000000</v>
      </c>
      <c r="D86" s="16"/>
      <c r="E86" s="16">
        <f t="shared" si="25"/>
        <v>1500000000</v>
      </c>
      <c r="F86" s="16">
        <v>1445701000</v>
      </c>
      <c r="G86" s="16"/>
      <c r="H86" s="16">
        <f t="shared" si="26"/>
        <v>1445701000</v>
      </c>
      <c r="I86" s="21"/>
    </row>
    <row r="87" spans="1:9" ht="37.5" x14ac:dyDescent="0.3">
      <c r="A87" s="17"/>
      <c r="B87" s="18" t="s">
        <v>67</v>
      </c>
      <c r="C87" s="16">
        <v>545673000</v>
      </c>
      <c r="D87" s="16"/>
      <c r="E87" s="16">
        <f t="shared" si="25"/>
        <v>545673000</v>
      </c>
      <c r="F87" s="16">
        <v>545673000</v>
      </c>
      <c r="G87" s="16"/>
      <c r="H87" s="16">
        <f t="shared" si="26"/>
        <v>545673000</v>
      </c>
      <c r="I87" s="21"/>
    </row>
    <row r="88" spans="1:9" ht="37.5" x14ac:dyDescent="0.3">
      <c r="A88" s="17"/>
      <c r="B88" s="18" t="s">
        <v>68</v>
      </c>
      <c r="C88" s="16">
        <v>510420000</v>
      </c>
      <c r="D88" s="16"/>
      <c r="E88" s="16">
        <f t="shared" si="25"/>
        <v>510420000</v>
      </c>
      <c r="F88" s="16">
        <v>510420000</v>
      </c>
      <c r="G88" s="16"/>
      <c r="H88" s="16">
        <f t="shared" si="26"/>
        <v>510420000</v>
      </c>
      <c r="I88" s="21"/>
    </row>
    <row r="89" spans="1:9" x14ac:dyDescent="0.3">
      <c r="A89" s="17"/>
      <c r="B89" s="18" t="s">
        <v>74</v>
      </c>
      <c r="C89" s="16">
        <v>874808024</v>
      </c>
      <c r="D89" s="16"/>
      <c r="E89" s="16">
        <f t="shared" si="25"/>
        <v>874808024</v>
      </c>
      <c r="F89" s="16">
        <v>874808024</v>
      </c>
      <c r="G89" s="16"/>
      <c r="H89" s="16">
        <f t="shared" si="26"/>
        <v>874808024</v>
      </c>
      <c r="I89" s="21"/>
    </row>
    <row r="90" spans="1:9" x14ac:dyDescent="0.3">
      <c r="A90" s="17"/>
      <c r="B90" s="18" t="s">
        <v>79</v>
      </c>
      <c r="C90" s="16">
        <v>237477000</v>
      </c>
      <c r="D90" s="16"/>
      <c r="E90" s="16">
        <f t="shared" si="25"/>
        <v>237477000</v>
      </c>
      <c r="F90" s="16">
        <v>237477000</v>
      </c>
      <c r="G90" s="16"/>
      <c r="H90" s="16">
        <f t="shared" si="26"/>
        <v>237477000</v>
      </c>
      <c r="I90" s="21"/>
    </row>
    <row r="91" spans="1:9" x14ac:dyDescent="0.3">
      <c r="A91" s="17"/>
      <c r="B91" s="18" t="s">
        <v>84</v>
      </c>
      <c r="C91" s="16">
        <v>202854000</v>
      </c>
      <c r="D91" s="16"/>
      <c r="E91" s="16">
        <f t="shared" si="25"/>
        <v>202854000</v>
      </c>
      <c r="F91" s="16">
        <v>202854000</v>
      </c>
      <c r="G91" s="16"/>
      <c r="H91" s="16">
        <f t="shared" si="26"/>
        <v>202854000</v>
      </c>
      <c r="I91" s="21"/>
    </row>
    <row r="92" spans="1:9" x14ac:dyDescent="0.3">
      <c r="A92" s="17"/>
      <c r="B92" s="18" t="s">
        <v>85</v>
      </c>
      <c r="C92" s="16">
        <v>807089000</v>
      </c>
      <c r="D92" s="16"/>
      <c r="E92" s="16">
        <f t="shared" si="25"/>
        <v>807089000</v>
      </c>
      <c r="F92" s="16">
        <v>807089000</v>
      </c>
      <c r="G92" s="16"/>
      <c r="H92" s="16">
        <f t="shared" si="26"/>
        <v>807089000</v>
      </c>
      <c r="I92" s="21"/>
    </row>
    <row r="93" spans="1:9" ht="37.5" x14ac:dyDescent="0.3">
      <c r="A93" s="17"/>
      <c r="B93" s="18" t="s">
        <v>91</v>
      </c>
      <c r="C93" s="16">
        <v>402907500</v>
      </c>
      <c r="D93" s="16"/>
      <c r="E93" s="16">
        <f t="shared" si="25"/>
        <v>402907500</v>
      </c>
      <c r="F93" s="16">
        <v>402907500</v>
      </c>
      <c r="G93" s="16"/>
      <c r="H93" s="16">
        <f t="shared" si="26"/>
        <v>402907500</v>
      </c>
      <c r="I93" s="21"/>
    </row>
    <row r="94" spans="1:9" ht="56.25" x14ac:dyDescent="0.3">
      <c r="A94" s="17"/>
      <c r="B94" s="18" t="s">
        <v>97</v>
      </c>
      <c r="C94" s="16">
        <v>433100000</v>
      </c>
      <c r="D94" s="16"/>
      <c r="E94" s="16">
        <f t="shared" si="25"/>
        <v>433100000</v>
      </c>
      <c r="F94" s="16">
        <v>433100000</v>
      </c>
      <c r="G94" s="16"/>
      <c r="H94" s="16">
        <f t="shared" si="26"/>
        <v>433100000</v>
      </c>
      <c r="I94" s="21"/>
    </row>
    <row r="95" spans="1:9" x14ac:dyDescent="0.3">
      <c r="A95" s="11">
        <v>5</v>
      </c>
      <c r="B95" s="14" t="s">
        <v>27</v>
      </c>
      <c r="C95" s="13">
        <f>SUM(C96:C113)</f>
        <v>36787818103</v>
      </c>
      <c r="D95" s="13"/>
      <c r="E95" s="22">
        <f>C95-D95</f>
        <v>36787818103</v>
      </c>
      <c r="F95" s="22">
        <f>SUM(F96:F113)</f>
        <v>35782625254</v>
      </c>
      <c r="G95" s="22">
        <f t="shared" ref="G95:H95" si="27">SUM(G96:G113)</f>
        <v>25423681375</v>
      </c>
      <c r="H95" s="22">
        <f t="shared" si="27"/>
        <v>61206306629</v>
      </c>
      <c r="I95" s="21"/>
    </row>
    <row r="96" spans="1:9" x14ac:dyDescent="0.3">
      <c r="A96" s="17"/>
      <c r="B96" s="1" t="s">
        <v>19</v>
      </c>
      <c r="C96" s="16">
        <v>7780500000</v>
      </c>
      <c r="D96" s="16"/>
      <c r="E96" s="16">
        <f t="shared" ref="E96:E113" si="28">C96-D96</f>
        <v>7780500000</v>
      </c>
      <c r="F96" s="16">
        <f>E96-110860000</f>
        <v>7669640000</v>
      </c>
      <c r="G96" s="19">
        <v>25423681375</v>
      </c>
      <c r="H96" s="16">
        <f>F96+G96</f>
        <v>33093321375</v>
      </c>
      <c r="I96" s="21"/>
    </row>
    <row r="97" spans="1:9" x14ac:dyDescent="0.3">
      <c r="A97" s="17"/>
      <c r="B97" s="1" t="s">
        <v>22</v>
      </c>
      <c r="C97" s="16">
        <v>5661800000</v>
      </c>
      <c r="D97" s="16"/>
      <c r="E97" s="16">
        <f t="shared" si="28"/>
        <v>5661800000</v>
      </c>
      <c r="F97" s="16">
        <f>E97-473912800</f>
        <v>5187887200</v>
      </c>
      <c r="G97" s="16"/>
      <c r="H97" s="16">
        <f t="shared" ref="H97:H113" si="29">F97+G97</f>
        <v>5187887200</v>
      </c>
      <c r="I97" s="21"/>
    </row>
    <row r="98" spans="1:9" x14ac:dyDescent="0.3">
      <c r="A98" s="17"/>
      <c r="B98" s="1" t="s">
        <v>23</v>
      </c>
      <c r="C98" s="16">
        <v>16281000000</v>
      </c>
      <c r="D98" s="16"/>
      <c r="E98" s="16">
        <f t="shared" si="28"/>
        <v>16281000000</v>
      </c>
      <c r="F98" s="16">
        <f>E98-299702649</f>
        <v>15981297351</v>
      </c>
      <c r="G98" s="16"/>
      <c r="H98" s="16">
        <f t="shared" si="29"/>
        <v>15981297351</v>
      </c>
      <c r="I98" s="21"/>
    </row>
    <row r="99" spans="1:9" x14ac:dyDescent="0.3">
      <c r="A99" s="17"/>
      <c r="B99" s="1" t="s">
        <v>24</v>
      </c>
      <c r="C99" s="16">
        <v>935124000</v>
      </c>
      <c r="D99" s="16"/>
      <c r="E99" s="16">
        <f t="shared" si="28"/>
        <v>935124000</v>
      </c>
      <c r="F99" s="16">
        <f>E99</f>
        <v>935124000</v>
      </c>
      <c r="G99" s="16"/>
      <c r="H99" s="16">
        <f t="shared" si="29"/>
        <v>935124000</v>
      </c>
      <c r="I99" s="21"/>
    </row>
    <row r="100" spans="1:9" x14ac:dyDescent="0.3">
      <c r="A100" s="17"/>
      <c r="B100" s="15" t="s">
        <v>25</v>
      </c>
      <c r="C100" s="16">
        <v>464800000</v>
      </c>
      <c r="D100" s="16"/>
      <c r="E100" s="16">
        <f t="shared" si="28"/>
        <v>464800000</v>
      </c>
      <c r="F100" s="16">
        <f>E100-48604800</f>
        <v>416195200</v>
      </c>
      <c r="G100" s="16"/>
      <c r="H100" s="16">
        <f t="shared" si="29"/>
        <v>416195200</v>
      </c>
      <c r="I100" s="21"/>
    </row>
    <row r="101" spans="1:9" x14ac:dyDescent="0.3">
      <c r="A101" s="17"/>
      <c r="B101" s="15" t="s">
        <v>41</v>
      </c>
      <c r="C101" s="16">
        <v>50000000</v>
      </c>
      <c r="D101" s="16"/>
      <c r="E101" s="16">
        <f t="shared" si="28"/>
        <v>50000000</v>
      </c>
      <c r="F101" s="16">
        <f t="shared" ref="F101:F112" si="30">E101</f>
        <v>50000000</v>
      </c>
      <c r="G101" s="16"/>
      <c r="H101" s="16">
        <f t="shared" si="29"/>
        <v>50000000</v>
      </c>
      <c r="I101" s="21"/>
    </row>
    <row r="102" spans="1:9" ht="56.25" x14ac:dyDescent="0.3">
      <c r="A102" s="17"/>
      <c r="B102" s="18" t="s">
        <v>43</v>
      </c>
      <c r="C102" s="16">
        <v>165030000</v>
      </c>
      <c r="D102" s="16"/>
      <c r="E102" s="16">
        <f t="shared" si="28"/>
        <v>165030000</v>
      </c>
      <c r="F102" s="16">
        <f t="shared" si="30"/>
        <v>165030000</v>
      </c>
      <c r="G102" s="16"/>
      <c r="H102" s="16">
        <f t="shared" si="29"/>
        <v>165030000</v>
      </c>
      <c r="I102" s="21"/>
    </row>
    <row r="103" spans="1:9" ht="37.5" x14ac:dyDescent="0.3">
      <c r="A103" s="17"/>
      <c r="B103" s="2" t="s">
        <v>56</v>
      </c>
      <c r="C103" s="16">
        <v>7580000</v>
      </c>
      <c r="D103" s="16"/>
      <c r="E103" s="16">
        <f t="shared" si="28"/>
        <v>7580000</v>
      </c>
      <c r="F103" s="16">
        <f t="shared" si="30"/>
        <v>7580000</v>
      </c>
      <c r="G103" s="16"/>
      <c r="H103" s="16">
        <f t="shared" si="29"/>
        <v>7580000</v>
      </c>
      <c r="I103" s="21"/>
    </row>
    <row r="104" spans="1:9" ht="75" x14ac:dyDescent="0.3">
      <c r="A104" s="17"/>
      <c r="B104" s="18" t="s">
        <v>66</v>
      </c>
      <c r="C104" s="16">
        <v>184907000</v>
      </c>
      <c r="D104" s="16"/>
      <c r="E104" s="16">
        <f t="shared" si="28"/>
        <v>184907000</v>
      </c>
      <c r="F104" s="16">
        <f t="shared" si="30"/>
        <v>184907000</v>
      </c>
      <c r="G104" s="16"/>
      <c r="H104" s="16">
        <f t="shared" si="29"/>
        <v>184907000</v>
      </c>
      <c r="I104" s="21"/>
    </row>
    <row r="105" spans="1:9" ht="37.5" x14ac:dyDescent="0.3">
      <c r="A105" s="17"/>
      <c r="B105" s="18" t="s">
        <v>67</v>
      </c>
      <c r="C105" s="16">
        <v>278539500</v>
      </c>
      <c r="D105" s="16"/>
      <c r="E105" s="16">
        <f t="shared" si="28"/>
        <v>278539500</v>
      </c>
      <c r="F105" s="16">
        <f t="shared" si="30"/>
        <v>278539500</v>
      </c>
      <c r="G105" s="16"/>
      <c r="H105" s="16">
        <f t="shared" si="29"/>
        <v>278539500</v>
      </c>
      <c r="I105" s="21"/>
    </row>
    <row r="106" spans="1:9" ht="37.5" x14ac:dyDescent="0.3">
      <c r="A106" s="17"/>
      <c r="B106" s="18" t="s">
        <v>68</v>
      </c>
      <c r="C106" s="16">
        <v>638170000</v>
      </c>
      <c r="D106" s="16"/>
      <c r="E106" s="16">
        <f t="shared" si="28"/>
        <v>638170000</v>
      </c>
      <c r="F106" s="16">
        <f t="shared" si="30"/>
        <v>638170000</v>
      </c>
      <c r="G106" s="16"/>
      <c r="H106" s="16">
        <f t="shared" si="29"/>
        <v>638170000</v>
      </c>
      <c r="I106" s="21"/>
    </row>
    <row r="107" spans="1:9" ht="45.75" customHeight="1" x14ac:dyDescent="0.3">
      <c r="A107" s="17"/>
      <c r="B107" s="18" t="s">
        <v>69</v>
      </c>
      <c r="C107" s="16">
        <v>110732000</v>
      </c>
      <c r="D107" s="16"/>
      <c r="E107" s="16">
        <f t="shared" si="28"/>
        <v>110732000</v>
      </c>
      <c r="F107" s="16">
        <f t="shared" si="30"/>
        <v>110732000</v>
      </c>
      <c r="G107" s="16"/>
      <c r="H107" s="16">
        <f t="shared" si="29"/>
        <v>110732000</v>
      </c>
      <c r="I107" s="21"/>
    </row>
    <row r="108" spans="1:9" ht="33.75" customHeight="1" x14ac:dyDescent="0.3">
      <c r="A108" s="17"/>
      <c r="B108" s="18" t="s">
        <v>73</v>
      </c>
      <c r="C108" s="16">
        <v>814721000</v>
      </c>
      <c r="D108" s="16"/>
      <c r="E108" s="16">
        <f t="shared" si="28"/>
        <v>814721000</v>
      </c>
      <c r="F108" s="16">
        <f t="shared" si="30"/>
        <v>814721000</v>
      </c>
      <c r="G108" s="16"/>
      <c r="H108" s="16">
        <f t="shared" si="29"/>
        <v>814721000</v>
      </c>
      <c r="I108" s="21"/>
    </row>
    <row r="109" spans="1:9" x14ac:dyDescent="0.3">
      <c r="A109" s="17"/>
      <c r="B109" s="18" t="s">
        <v>85</v>
      </c>
      <c r="C109" s="16">
        <v>841385000</v>
      </c>
      <c r="D109" s="16"/>
      <c r="E109" s="16">
        <f t="shared" si="28"/>
        <v>841385000</v>
      </c>
      <c r="F109" s="16">
        <f t="shared" si="30"/>
        <v>841385000</v>
      </c>
      <c r="G109" s="16"/>
      <c r="H109" s="16">
        <f t="shared" si="29"/>
        <v>841385000</v>
      </c>
      <c r="I109" s="21"/>
    </row>
    <row r="110" spans="1:9" x14ac:dyDescent="0.3">
      <c r="A110" s="17"/>
      <c r="B110" s="18" t="s">
        <v>85</v>
      </c>
      <c r="C110" s="6">
        <v>1411239703</v>
      </c>
      <c r="D110" s="8"/>
      <c r="E110" s="16">
        <f t="shared" si="28"/>
        <v>1411239703</v>
      </c>
      <c r="F110" s="16">
        <f t="shared" si="30"/>
        <v>1411239703</v>
      </c>
      <c r="G110" s="16"/>
      <c r="H110" s="16">
        <f t="shared" si="29"/>
        <v>1411239703</v>
      </c>
      <c r="I110" s="21"/>
    </row>
    <row r="111" spans="1:9" ht="37.5" x14ac:dyDescent="0.3">
      <c r="A111" s="17"/>
      <c r="B111" s="18" t="s">
        <v>91</v>
      </c>
      <c r="C111" s="16">
        <v>221085000</v>
      </c>
      <c r="D111" s="16"/>
      <c r="E111" s="16">
        <f t="shared" si="28"/>
        <v>221085000</v>
      </c>
      <c r="F111" s="16">
        <f t="shared" si="30"/>
        <v>221085000</v>
      </c>
      <c r="G111" s="16"/>
      <c r="H111" s="16">
        <f t="shared" si="29"/>
        <v>221085000</v>
      </c>
      <c r="I111" s="21"/>
    </row>
    <row r="112" spans="1:9" ht="56.25" x14ac:dyDescent="0.3">
      <c r="A112" s="17"/>
      <c r="B112" s="18" t="s">
        <v>97</v>
      </c>
      <c r="C112" s="16">
        <v>671204900</v>
      </c>
      <c r="D112" s="16"/>
      <c r="E112" s="16">
        <f t="shared" si="28"/>
        <v>671204900</v>
      </c>
      <c r="F112" s="16">
        <f t="shared" si="30"/>
        <v>671204900</v>
      </c>
      <c r="G112" s="16"/>
      <c r="H112" s="16">
        <f t="shared" si="29"/>
        <v>671204900</v>
      </c>
      <c r="I112" s="21"/>
    </row>
    <row r="113" spans="1:9" ht="61.5" customHeight="1" x14ac:dyDescent="0.3">
      <c r="A113" s="17"/>
      <c r="B113" s="18" t="s">
        <v>98</v>
      </c>
      <c r="C113" s="16">
        <v>270000000</v>
      </c>
      <c r="D113" s="16"/>
      <c r="E113" s="16">
        <f t="shared" si="28"/>
        <v>270000000</v>
      </c>
      <c r="F113" s="16">
        <f>E113-72112600</f>
        <v>197887400</v>
      </c>
      <c r="G113" s="16"/>
      <c r="H113" s="16">
        <f t="shared" si="29"/>
        <v>197887400</v>
      </c>
      <c r="I113" s="21"/>
    </row>
    <row r="114" spans="1:9" x14ac:dyDescent="0.3">
      <c r="A114" s="11">
        <v>6</v>
      </c>
      <c r="B114" s="14" t="s">
        <v>28</v>
      </c>
      <c r="C114" s="13">
        <f>SUM(C115:C133)</f>
        <v>39695693690</v>
      </c>
      <c r="D114" s="13"/>
      <c r="E114" s="22">
        <f>C114-D114</f>
        <v>39695693690</v>
      </c>
      <c r="F114" s="22">
        <f>SUM(F115:F133)</f>
        <v>39618622227</v>
      </c>
      <c r="G114" s="22">
        <f>G115</f>
        <v>37000000000</v>
      </c>
      <c r="H114" s="22">
        <f>F114+G114</f>
        <v>76618622227</v>
      </c>
      <c r="I114" s="21"/>
    </row>
    <row r="115" spans="1:9" x14ac:dyDescent="0.3">
      <c r="A115" s="17"/>
      <c r="B115" s="1" t="s">
        <v>19</v>
      </c>
      <c r="C115" s="16">
        <v>5371000000</v>
      </c>
      <c r="D115" s="16"/>
      <c r="E115" s="16">
        <f t="shared" ref="E115:E133" si="31">C115-D115</f>
        <v>5371000000</v>
      </c>
      <c r="F115" s="16">
        <f>5371000000-872200</f>
        <v>5370127800</v>
      </c>
      <c r="G115" s="19">
        <v>37000000000</v>
      </c>
      <c r="H115" s="16">
        <f>F115+G115</f>
        <v>42370127800</v>
      </c>
      <c r="I115" s="21"/>
    </row>
    <row r="116" spans="1:9" x14ac:dyDescent="0.3">
      <c r="A116" s="17"/>
      <c r="B116" s="1" t="s">
        <v>22</v>
      </c>
      <c r="C116" s="16">
        <v>5132400000</v>
      </c>
      <c r="D116" s="16"/>
      <c r="E116" s="16">
        <f t="shared" si="31"/>
        <v>5132400000</v>
      </c>
      <c r="F116" s="16">
        <v>5132400000</v>
      </c>
      <c r="G116" s="16"/>
      <c r="H116" s="16">
        <f t="shared" ref="H116:H133" si="32">F116+G116</f>
        <v>5132400000</v>
      </c>
      <c r="I116" s="21"/>
    </row>
    <row r="117" spans="1:9" x14ac:dyDescent="0.3">
      <c r="A117" s="17"/>
      <c r="B117" s="1" t="s">
        <v>23</v>
      </c>
      <c r="C117" s="16">
        <v>18615000000</v>
      </c>
      <c r="D117" s="16"/>
      <c r="E117" s="16">
        <f t="shared" si="31"/>
        <v>18615000000</v>
      </c>
      <c r="F117" s="16">
        <f>18615000000-71763</f>
        <v>18614928237</v>
      </c>
      <c r="G117" s="16"/>
      <c r="H117" s="16">
        <f t="shared" si="32"/>
        <v>18614928237</v>
      </c>
      <c r="I117" s="21"/>
    </row>
    <row r="118" spans="1:9" x14ac:dyDescent="0.3">
      <c r="A118" s="17"/>
      <c r="B118" s="1" t="s">
        <v>24</v>
      </c>
      <c r="C118" s="16">
        <v>944064000</v>
      </c>
      <c r="D118" s="16"/>
      <c r="E118" s="16">
        <f t="shared" si="31"/>
        <v>944064000</v>
      </c>
      <c r="F118" s="16">
        <v>944064000</v>
      </c>
      <c r="G118" s="16"/>
      <c r="H118" s="16">
        <f t="shared" si="32"/>
        <v>944064000</v>
      </c>
      <c r="I118" s="21"/>
    </row>
    <row r="119" spans="1:9" x14ac:dyDescent="0.3">
      <c r="A119" s="17"/>
      <c r="B119" s="15" t="s">
        <v>25</v>
      </c>
      <c r="C119" s="16">
        <v>518600000</v>
      </c>
      <c r="D119" s="16"/>
      <c r="E119" s="16">
        <f t="shared" si="31"/>
        <v>518600000</v>
      </c>
      <c r="F119" s="16">
        <f>518600000-44000000</f>
        <v>474600000</v>
      </c>
      <c r="G119" s="16"/>
      <c r="H119" s="16">
        <f t="shared" si="32"/>
        <v>474600000</v>
      </c>
      <c r="I119" s="21"/>
    </row>
    <row r="120" spans="1:9" x14ac:dyDescent="0.3">
      <c r="A120" s="17"/>
      <c r="B120" s="15" t="s">
        <v>41</v>
      </c>
      <c r="C120" s="16">
        <v>50000000</v>
      </c>
      <c r="D120" s="16"/>
      <c r="E120" s="16">
        <f t="shared" si="31"/>
        <v>50000000</v>
      </c>
      <c r="F120" s="16">
        <v>50000000</v>
      </c>
      <c r="G120" s="16"/>
      <c r="H120" s="16">
        <f t="shared" si="32"/>
        <v>50000000</v>
      </c>
      <c r="I120" s="21"/>
    </row>
    <row r="121" spans="1:9" ht="56.25" x14ac:dyDescent="0.3">
      <c r="A121" s="17"/>
      <c r="B121" s="18" t="s">
        <v>43</v>
      </c>
      <c r="C121" s="16">
        <v>154680000</v>
      </c>
      <c r="D121" s="16"/>
      <c r="E121" s="16">
        <f t="shared" si="31"/>
        <v>154680000</v>
      </c>
      <c r="F121" s="16">
        <v>154680000</v>
      </c>
      <c r="G121" s="16"/>
      <c r="H121" s="16">
        <f t="shared" si="32"/>
        <v>154680000</v>
      </c>
      <c r="I121" s="21"/>
    </row>
    <row r="122" spans="1:9" x14ac:dyDescent="0.3">
      <c r="A122" s="17"/>
      <c r="B122" s="15" t="s">
        <v>45</v>
      </c>
      <c r="C122" s="16">
        <v>1000000000</v>
      </c>
      <c r="D122" s="16"/>
      <c r="E122" s="16">
        <f t="shared" si="31"/>
        <v>1000000000</v>
      </c>
      <c r="F122" s="16">
        <f>1000000000-2000000</f>
        <v>998000000</v>
      </c>
      <c r="G122" s="16"/>
      <c r="H122" s="16">
        <f t="shared" si="32"/>
        <v>998000000</v>
      </c>
      <c r="I122" s="21"/>
    </row>
    <row r="123" spans="1:9" ht="37.5" x14ac:dyDescent="0.3">
      <c r="A123" s="17"/>
      <c r="B123" s="18" t="s">
        <v>63</v>
      </c>
      <c r="C123" s="16">
        <v>491916000</v>
      </c>
      <c r="D123" s="16"/>
      <c r="E123" s="16">
        <f t="shared" si="31"/>
        <v>491916000</v>
      </c>
      <c r="F123" s="16">
        <v>491916000</v>
      </c>
      <c r="G123" s="16"/>
      <c r="H123" s="16">
        <f t="shared" si="32"/>
        <v>491916000</v>
      </c>
      <c r="I123" s="21"/>
    </row>
    <row r="124" spans="1:9" ht="37.5" x14ac:dyDescent="0.3">
      <c r="A124" s="17"/>
      <c r="B124" s="18" t="s">
        <v>67</v>
      </c>
      <c r="C124" s="16">
        <v>859923000</v>
      </c>
      <c r="D124" s="16"/>
      <c r="E124" s="16">
        <f t="shared" si="31"/>
        <v>859923000</v>
      </c>
      <c r="F124" s="16">
        <v>859923000</v>
      </c>
      <c r="G124" s="16"/>
      <c r="H124" s="16">
        <f t="shared" si="32"/>
        <v>859923000</v>
      </c>
      <c r="I124" s="21"/>
    </row>
    <row r="125" spans="1:9" ht="37.5" x14ac:dyDescent="0.3">
      <c r="A125" s="17"/>
      <c r="B125" s="18" t="s">
        <v>68</v>
      </c>
      <c r="C125" s="16">
        <v>853490000</v>
      </c>
      <c r="D125" s="16"/>
      <c r="E125" s="16">
        <f t="shared" si="31"/>
        <v>853490000</v>
      </c>
      <c r="F125" s="16">
        <f>853490000-1170000</f>
        <v>852320000</v>
      </c>
      <c r="G125" s="16"/>
      <c r="H125" s="16">
        <f t="shared" si="32"/>
        <v>852320000</v>
      </c>
      <c r="I125" s="21"/>
    </row>
    <row r="126" spans="1:9" ht="37.5" customHeight="1" x14ac:dyDescent="0.3">
      <c r="A126" s="17"/>
      <c r="B126" s="18" t="s">
        <v>72</v>
      </c>
      <c r="C126" s="16">
        <v>1481755000</v>
      </c>
      <c r="D126" s="16"/>
      <c r="E126" s="16">
        <f t="shared" si="31"/>
        <v>1481755000</v>
      </c>
      <c r="F126" s="16">
        <v>1481755000</v>
      </c>
      <c r="G126" s="16"/>
      <c r="H126" s="16">
        <f t="shared" si="32"/>
        <v>1481755000</v>
      </c>
      <c r="I126" s="21"/>
    </row>
    <row r="127" spans="1:9" x14ac:dyDescent="0.3">
      <c r="A127" s="17"/>
      <c r="B127" s="18" t="s">
        <v>74</v>
      </c>
      <c r="C127" s="16">
        <v>1539121990</v>
      </c>
      <c r="D127" s="16"/>
      <c r="E127" s="16">
        <f t="shared" si="31"/>
        <v>1539121990</v>
      </c>
      <c r="F127" s="16">
        <v>1539121990</v>
      </c>
      <c r="G127" s="16"/>
      <c r="H127" s="16">
        <f t="shared" si="32"/>
        <v>1539121990</v>
      </c>
      <c r="I127" s="21"/>
    </row>
    <row r="128" spans="1:9" x14ac:dyDescent="0.3">
      <c r="A128" s="17"/>
      <c r="B128" s="18" t="s">
        <v>78</v>
      </c>
      <c r="C128" s="16">
        <v>156754000</v>
      </c>
      <c r="D128" s="16"/>
      <c r="E128" s="16">
        <f t="shared" si="31"/>
        <v>156754000</v>
      </c>
      <c r="F128" s="16">
        <v>156754000</v>
      </c>
      <c r="G128" s="16"/>
      <c r="H128" s="16">
        <f t="shared" si="32"/>
        <v>156754000</v>
      </c>
      <c r="I128" s="21"/>
    </row>
    <row r="129" spans="1:9" x14ac:dyDescent="0.3">
      <c r="A129" s="17"/>
      <c r="B129" s="18" t="s">
        <v>74</v>
      </c>
      <c r="C129" s="16">
        <v>988154000</v>
      </c>
      <c r="D129" s="16"/>
      <c r="E129" s="16">
        <f t="shared" si="31"/>
        <v>988154000</v>
      </c>
      <c r="F129" s="16">
        <v>988154000</v>
      </c>
      <c r="G129" s="16"/>
      <c r="H129" s="16">
        <f t="shared" si="32"/>
        <v>988154000</v>
      </c>
      <c r="I129" s="21"/>
    </row>
    <row r="130" spans="1:9" ht="62.25" customHeight="1" x14ac:dyDescent="0.3">
      <c r="A130" s="17"/>
      <c r="B130" s="18" t="s">
        <v>82</v>
      </c>
      <c r="C130" s="16">
        <v>155690000</v>
      </c>
      <c r="D130" s="16"/>
      <c r="E130" s="16">
        <f t="shared" si="31"/>
        <v>155690000</v>
      </c>
      <c r="F130" s="16">
        <v>155690000</v>
      </c>
      <c r="G130" s="16"/>
      <c r="H130" s="16">
        <f t="shared" si="32"/>
        <v>155690000</v>
      </c>
      <c r="I130" s="21"/>
    </row>
    <row r="131" spans="1:9" x14ac:dyDescent="0.3">
      <c r="A131" s="17"/>
      <c r="B131" s="18" t="s">
        <v>84</v>
      </c>
      <c r="C131" s="16">
        <v>12510000</v>
      </c>
      <c r="D131" s="16"/>
      <c r="E131" s="16">
        <f t="shared" si="31"/>
        <v>12510000</v>
      </c>
      <c r="F131" s="16">
        <v>12510000</v>
      </c>
      <c r="G131" s="16"/>
      <c r="H131" s="16">
        <f t="shared" si="32"/>
        <v>12510000</v>
      </c>
      <c r="I131" s="21"/>
    </row>
    <row r="132" spans="1:9" ht="37.5" x14ac:dyDescent="0.3">
      <c r="A132" s="17"/>
      <c r="B132" s="18" t="s">
        <v>91</v>
      </c>
      <c r="C132" s="16">
        <v>578925000</v>
      </c>
      <c r="D132" s="16"/>
      <c r="E132" s="16">
        <f t="shared" si="31"/>
        <v>578925000</v>
      </c>
      <c r="F132" s="16">
        <v>578925000</v>
      </c>
      <c r="G132" s="16"/>
      <c r="H132" s="16">
        <f t="shared" si="32"/>
        <v>578925000</v>
      </c>
      <c r="I132" s="21"/>
    </row>
    <row r="133" spans="1:9" ht="56.25" x14ac:dyDescent="0.3">
      <c r="A133" s="17"/>
      <c r="B133" s="18" t="s">
        <v>97</v>
      </c>
      <c r="C133" s="16">
        <v>791710700</v>
      </c>
      <c r="D133" s="16"/>
      <c r="E133" s="16">
        <f t="shared" si="31"/>
        <v>791710700</v>
      </c>
      <c r="F133" s="16">
        <f>E133-28957500</f>
        <v>762753200</v>
      </c>
      <c r="G133" s="16"/>
      <c r="H133" s="16">
        <f t="shared" si="32"/>
        <v>762753200</v>
      </c>
      <c r="I133" s="21"/>
    </row>
    <row r="134" spans="1:9" x14ac:dyDescent="0.3">
      <c r="A134" s="11">
        <v>7</v>
      </c>
      <c r="B134" s="14" t="s">
        <v>29</v>
      </c>
      <c r="C134" s="13">
        <f>SUM(C135:C151)</f>
        <v>48730538375</v>
      </c>
      <c r="D134" s="13">
        <f t="shared" ref="D134:E134" si="33">SUM(D135:D151)</f>
        <v>2000000000</v>
      </c>
      <c r="E134" s="13">
        <f t="shared" si="33"/>
        <v>46730538375</v>
      </c>
      <c r="F134" s="13">
        <f>SUM(F135:F151)</f>
        <v>43482001475</v>
      </c>
      <c r="G134" s="13">
        <f t="shared" ref="G134:H134" si="34">SUM(G135:G151)</f>
        <v>38838977000</v>
      </c>
      <c r="H134" s="13">
        <f t="shared" si="34"/>
        <v>82320978475</v>
      </c>
      <c r="I134" s="21"/>
    </row>
    <row r="135" spans="1:9" x14ac:dyDescent="0.3">
      <c r="A135" s="17"/>
      <c r="B135" s="1" t="s">
        <v>19</v>
      </c>
      <c r="C135" s="16">
        <v>5889000000</v>
      </c>
      <c r="D135" s="16"/>
      <c r="E135" s="19">
        <f>C135-D135</f>
        <v>5889000000</v>
      </c>
      <c r="F135" s="36">
        <v>2889000000</v>
      </c>
      <c r="G135" s="36">
        <v>38838977000</v>
      </c>
      <c r="H135" s="36">
        <f>F135+G135</f>
        <v>41727977000</v>
      </c>
      <c r="I135" s="21"/>
    </row>
    <row r="136" spans="1:9" x14ac:dyDescent="0.3">
      <c r="A136" s="17"/>
      <c r="B136" s="1" t="s">
        <v>22</v>
      </c>
      <c r="C136" s="16">
        <v>5888700000</v>
      </c>
      <c r="D136" s="16"/>
      <c r="E136" s="19">
        <f t="shared" ref="E136:E151" si="35">C136-D136</f>
        <v>5888700000</v>
      </c>
      <c r="F136" s="36">
        <v>5888700000</v>
      </c>
      <c r="G136" s="36"/>
      <c r="H136" s="36">
        <f t="shared" ref="H136:H151" si="36">F136</f>
        <v>5888700000</v>
      </c>
      <c r="I136" s="21"/>
    </row>
    <row r="137" spans="1:9" x14ac:dyDescent="0.3">
      <c r="A137" s="17"/>
      <c r="B137" s="1" t="s">
        <v>23</v>
      </c>
      <c r="C137" s="16">
        <v>25159000000</v>
      </c>
      <c r="D137" s="16"/>
      <c r="E137" s="19">
        <f t="shared" si="35"/>
        <v>25159000000</v>
      </c>
      <c r="F137" s="36">
        <v>25159000000</v>
      </c>
      <c r="G137" s="36"/>
      <c r="H137" s="36">
        <f t="shared" si="36"/>
        <v>25159000000</v>
      </c>
      <c r="I137" s="21"/>
    </row>
    <row r="138" spans="1:9" x14ac:dyDescent="0.3">
      <c r="A138" s="17"/>
      <c r="B138" s="1" t="s">
        <v>24</v>
      </c>
      <c r="C138" s="16">
        <v>1771900000</v>
      </c>
      <c r="D138" s="16"/>
      <c r="E138" s="19">
        <f t="shared" si="35"/>
        <v>1771900000</v>
      </c>
      <c r="F138" s="36">
        <v>1771900000</v>
      </c>
      <c r="G138" s="36"/>
      <c r="H138" s="36">
        <f t="shared" si="36"/>
        <v>1771900000</v>
      </c>
      <c r="I138" s="21"/>
    </row>
    <row r="139" spans="1:9" x14ac:dyDescent="0.3">
      <c r="A139" s="17"/>
      <c r="B139" s="15" t="s">
        <v>25</v>
      </c>
      <c r="C139" s="16">
        <v>857600000</v>
      </c>
      <c r="D139" s="16"/>
      <c r="E139" s="19">
        <f t="shared" si="35"/>
        <v>857600000</v>
      </c>
      <c r="F139" s="36">
        <v>753700000</v>
      </c>
      <c r="G139" s="36"/>
      <c r="H139" s="36">
        <f t="shared" si="36"/>
        <v>753700000</v>
      </c>
      <c r="I139" s="21"/>
    </row>
    <row r="140" spans="1:9" x14ac:dyDescent="0.3">
      <c r="A140" s="17"/>
      <c r="B140" s="15" t="s">
        <v>41</v>
      </c>
      <c r="C140" s="16">
        <v>50000000</v>
      </c>
      <c r="D140" s="16"/>
      <c r="E140" s="19">
        <f t="shared" si="35"/>
        <v>50000000</v>
      </c>
      <c r="F140" s="36">
        <v>50000000</v>
      </c>
      <c r="G140" s="36"/>
      <c r="H140" s="36">
        <f t="shared" si="36"/>
        <v>50000000</v>
      </c>
      <c r="I140" s="21"/>
    </row>
    <row r="141" spans="1:9" ht="56.25" x14ac:dyDescent="0.3">
      <c r="A141" s="17"/>
      <c r="B141" s="18" t="s">
        <v>43</v>
      </c>
      <c r="C141" s="16">
        <v>231630000</v>
      </c>
      <c r="D141" s="16"/>
      <c r="E141" s="19">
        <f t="shared" si="35"/>
        <v>231630000</v>
      </c>
      <c r="F141" s="36">
        <v>231498100</v>
      </c>
      <c r="G141" s="36"/>
      <c r="H141" s="36">
        <f t="shared" si="36"/>
        <v>231498100</v>
      </c>
      <c r="I141" s="21"/>
    </row>
    <row r="142" spans="1:9" ht="56.25" x14ac:dyDescent="0.3">
      <c r="A142" s="17"/>
      <c r="B142" s="18" t="s">
        <v>50</v>
      </c>
      <c r="C142" s="16">
        <v>2000000000</v>
      </c>
      <c r="D142" s="16">
        <v>2000000000</v>
      </c>
      <c r="E142" s="19">
        <f t="shared" si="35"/>
        <v>0</v>
      </c>
      <c r="F142" s="36">
        <v>0</v>
      </c>
      <c r="G142" s="36"/>
      <c r="H142" s="36">
        <f t="shared" si="36"/>
        <v>0</v>
      </c>
      <c r="I142" s="21"/>
    </row>
    <row r="143" spans="1:9" ht="75" x14ac:dyDescent="0.3">
      <c r="A143" s="17"/>
      <c r="B143" s="18" t="s">
        <v>53</v>
      </c>
      <c r="C143" s="16">
        <v>32480000</v>
      </c>
      <c r="D143" s="16"/>
      <c r="E143" s="19">
        <f t="shared" si="35"/>
        <v>32480000</v>
      </c>
      <c r="F143" s="36">
        <v>0</v>
      </c>
      <c r="G143" s="36"/>
      <c r="H143" s="36">
        <f t="shared" si="36"/>
        <v>0</v>
      </c>
      <c r="I143" s="21"/>
    </row>
    <row r="144" spans="1:9" ht="37.5" x14ac:dyDescent="0.3">
      <c r="A144" s="17"/>
      <c r="B144" s="18" t="s">
        <v>63</v>
      </c>
      <c r="C144" s="16">
        <v>164845000</v>
      </c>
      <c r="D144" s="16"/>
      <c r="E144" s="19">
        <f t="shared" si="35"/>
        <v>164845000</v>
      </c>
      <c r="F144" s="36">
        <v>164845000</v>
      </c>
      <c r="G144" s="36"/>
      <c r="H144" s="36">
        <f t="shared" si="36"/>
        <v>164845000</v>
      </c>
      <c r="I144" s="21"/>
    </row>
    <row r="145" spans="1:9" ht="37.5" x14ac:dyDescent="0.3">
      <c r="A145" s="17"/>
      <c r="B145" s="18" t="s">
        <v>67</v>
      </c>
      <c r="C145" s="16">
        <v>733111500</v>
      </c>
      <c r="D145" s="16"/>
      <c r="E145" s="19">
        <f t="shared" si="35"/>
        <v>733111500</v>
      </c>
      <c r="F145" s="36">
        <v>725407500</v>
      </c>
      <c r="G145" s="36"/>
      <c r="H145" s="36">
        <f t="shared" si="36"/>
        <v>725407500</v>
      </c>
      <c r="I145" s="21"/>
    </row>
    <row r="146" spans="1:9" ht="37.5" x14ac:dyDescent="0.3">
      <c r="A146" s="17"/>
      <c r="B146" s="18" t="s">
        <v>68</v>
      </c>
      <c r="C146" s="16">
        <v>833210000</v>
      </c>
      <c r="D146" s="16"/>
      <c r="E146" s="19">
        <f t="shared" si="35"/>
        <v>833210000</v>
      </c>
      <c r="F146" s="36">
        <v>746557500</v>
      </c>
      <c r="G146" s="36"/>
      <c r="H146" s="36">
        <f t="shared" si="36"/>
        <v>746557500</v>
      </c>
      <c r="I146" s="21"/>
    </row>
    <row r="147" spans="1:9" ht="27" customHeight="1" x14ac:dyDescent="0.3">
      <c r="A147" s="17"/>
      <c r="B147" s="18" t="s">
        <v>86</v>
      </c>
      <c r="C147" s="16">
        <v>215556000</v>
      </c>
      <c r="D147" s="16"/>
      <c r="E147" s="19">
        <f t="shared" si="35"/>
        <v>215556000</v>
      </c>
      <c r="F147" s="36">
        <v>215556000</v>
      </c>
      <c r="G147" s="36"/>
      <c r="H147" s="36">
        <f t="shared" si="36"/>
        <v>215556000</v>
      </c>
      <c r="I147" s="21"/>
    </row>
    <row r="148" spans="1:9" x14ac:dyDescent="0.3">
      <c r="A148" s="17"/>
      <c r="B148" s="18" t="s">
        <v>85</v>
      </c>
      <c r="C148" s="16">
        <v>3142990875</v>
      </c>
      <c r="D148" s="16"/>
      <c r="E148" s="19">
        <f t="shared" si="35"/>
        <v>3142990875</v>
      </c>
      <c r="F148" s="36">
        <v>3142990875</v>
      </c>
      <c r="G148" s="36"/>
      <c r="H148" s="36">
        <f t="shared" si="36"/>
        <v>3142990875</v>
      </c>
      <c r="I148" s="21"/>
    </row>
    <row r="149" spans="1:9" ht="37.5" x14ac:dyDescent="0.3">
      <c r="A149" s="17"/>
      <c r="B149" s="18" t="s">
        <v>91</v>
      </c>
      <c r="C149" s="16">
        <v>564075000</v>
      </c>
      <c r="D149" s="16"/>
      <c r="E149" s="19">
        <f t="shared" si="35"/>
        <v>564075000</v>
      </c>
      <c r="F149" s="36">
        <v>563542500</v>
      </c>
      <c r="G149" s="36"/>
      <c r="H149" s="36">
        <f t="shared" si="36"/>
        <v>563542500</v>
      </c>
      <c r="I149" s="21"/>
    </row>
    <row r="150" spans="1:9" ht="56.25" x14ac:dyDescent="0.3">
      <c r="A150" s="17"/>
      <c r="B150" s="18" t="s">
        <v>97</v>
      </c>
      <c r="C150" s="16">
        <v>912940000</v>
      </c>
      <c r="D150" s="16"/>
      <c r="E150" s="19">
        <f t="shared" si="35"/>
        <v>912940000</v>
      </c>
      <c r="F150" s="36">
        <v>895804000</v>
      </c>
      <c r="G150" s="36"/>
      <c r="H150" s="36">
        <f t="shared" si="36"/>
        <v>895804000</v>
      </c>
      <c r="I150" s="21"/>
    </row>
    <row r="151" spans="1:9" ht="37.5" x14ac:dyDescent="0.3">
      <c r="A151" s="17"/>
      <c r="B151" s="18" t="s">
        <v>99</v>
      </c>
      <c r="C151" s="16">
        <v>283500000</v>
      </c>
      <c r="D151" s="16"/>
      <c r="E151" s="19">
        <f t="shared" si="35"/>
        <v>283500000</v>
      </c>
      <c r="F151" s="36">
        <v>283500000</v>
      </c>
      <c r="G151" s="36"/>
      <c r="H151" s="36">
        <f t="shared" si="36"/>
        <v>283500000</v>
      </c>
      <c r="I151" s="21"/>
    </row>
    <row r="152" spans="1:9" x14ac:dyDescent="0.3">
      <c r="A152" s="11">
        <v>8</v>
      </c>
      <c r="B152" s="14" t="s">
        <v>30</v>
      </c>
      <c r="C152" s="13">
        <f>SUM(C153:C172)</f>
        <v>30702311051</v>
      </c>
      <c r="D152" s="13"/>
      <c r="E152" s="22">
        <f>C152-D152</f>
        <v>30702311051</v>
      </c>
      <c r="F152" s="22">
        <f>SUM(F153:F172)</f>
        <v>30509734551</v>
      </c>
      <c r="G152" s="22">
        <f t="shared" ref="G152:H152" si="37">SUM(G153:G172)</f>
        <v>18878510331</v>
      </c>
      <c r="H152" s="22">
        <f t="shared" si="37"/>
        <v>49388244882</v>
      </c>
      <c r="I152" s="21"/>
    </row>
    <row r="153" spans="1:9" x14ac:dyDescent="0.3">
      <c r="A153" s="17"/>
      <c r="B153" s="1" t="s">
        <v>19</v>
      </c>
      <c r="C153" s="16">
        <v>1687500000</v>
      </c>
      <c r="D153" s="16"/>
      <c r="E153" s="16">
        <f t="shared" ref="E153:E172" si="38">C153-D153</f>
        <v>1687500000</v>
      </c>
      <c r="F153" s="16">
        <v>1687500000</v>
      </c>
      <c r="G153" s="19">
        <v>18878510331</v>
      </c>
      <c r="H153" s="16">
        <f>F153+G153</f>
        <v>20566010331</v>
      </c>
      <c r="I153" s="21"/>
    </row>
    <row r="154" spans="1:9" x14ac:dyDescent="0.3">
      <c r="A154" s="17"/>
      <c r="B154" s="1" t="s">
        <v>22</v>
      </c>
      <c r="C154" s="16">
        <v>5203000000</v>
      </c>
      <c r="D154" s="16"/>
      <c r="E154" s="16">
        <f t="shared" si="38"/>
        <v>5203000000</v>
      </c>
      <c r="F154" s="16">
        <v>5203000000</v>
      </c>
      <c r="G154" s="16"/>
      <c r="H154" s="16">
        <f t="shared" ref="H154:H172" si="39">F154+G154</f>
        <v>5203000000</v>
      </c>
      <c r="I154" s="21"/>
    </row>
    <row r="155" spans="1:9" x14ac:dyDescent="0.3">
      <c r="A155" s="17"/>
      <c r="B155" s="1" t="s">
        <v>23</v>
      </c>
      <c r="C155" s="16">
        <v>12682000000</v>
      </c>
      <c r="D155" s="16"/>
      <c r="E155" s="16">
        <f t="shared" si="38"/>
        <v>12682000000</v>
      </c>
      <c r="F155" s="16">
        <v>12682000000</v>
      </c>
      <c r="G155" s="16"/>
      <c r="H155" s="16">
        <f t="shared" si="39"/>
        <v>12682000000</v>
      </c>
      <c r="I155" s="21"/>
    </row>
    <row r="156" spans="1:9" x14ac:dyDescent="0.3">
      <c r="A156" s="17"/>
      <c r="B156" s="1" t="s">
        <v>24</v>
      </c>
      <c r="C156" s="16">
        <v>661560000</v>
      </c>
      <c r="D156" s="16"/>
      <c r="E156" s="16">
        <f t="shared" si="38"/>
        <v>661560000</v>
      </c>
      <c r="F156" s="16">
        <v>661560000</v>
      </c>
      <c r="G156" s="16"/>
      <c r="H156" s="16">
        <f t="shared" si="39"/>
        <v>661560000</v>
      </c>
      <c r="I156" s="21"/>
    </row>
    <row r="157" spans="1:9" x14ac:dyDescent="0.3">
      <c r="A157" s="17"/>
      <c r="B157" s="15" t="s">
        <v>25</v>
      </c>
      <c r="C157" s="16">
        <v>374800000</v>
      </c>
      <c r="D157" s="16">
        <v>38000000</v>
      </c>
      <c r="E157" s="16">
        <f t="shared" si="38"/>
        <v>336800000</v>
      </c>
      <c r="F157" s="16">
        <f>E157-D157</f>
        <v>298800000</v>
      </c>
      <c r="G157" s="16"/>
      <c r="H157" s="16">
        <f t="shared" si="39"/>
        <v>298800000</v>
      </c>
      <c r="I157" s="21"/>
    </row>
    <row r="158" spans="1:9" x14ac:dyDescent="0.3">
      <c r="A158" s="17"/>
      <c r="B158" s="15" t="s">
        <v>41</v>
      </c>
      <c r="C158" s="16">
        <v>50000000</v>
      </c>
      <c r="D158" s="16"/>
      <c r="E158" s="16">
        <f t="shared" si="38"/>
        <v>50000000</v>
      </c>
      <c r="F158" s="16">
        <v>50000000</v>
      </c>
      <c r="G158" s="16"/>
      <c r="H158" s="16">
        <f t="shared" si="39"/>
        <v>50000000</v>
      </c>
      <c r="I158" s="21"/>
    </row>
    <row r="159" spans="1:9" ht="56.25" x14ac:dyDescent="0.3">
      <c r="A159" s="17"/>
      <c r="B159" s="18" t="s">
        <v>43</v>
      </c>
      <c r="C159" s="16">
        <v>121580000</v>
      </c>
      <c r="D159" s="16"/>
      <c r="E159" s="16">
        <f t="shared" si="38"/>
        <v>121580000</v>
      </c>
      <c r="F159" s="16">
        <v>121580000</v>
      </c>
      <c r="G159" s="16"/>
      <c r="H159" s="16">
        <f t="shared" si="39"/>
        <v>121580000</v>
      </c>
      <c r="I159" s="21"/>
    </row>
    <row r="160" spans="1:9" x14ac:dyDescent="0.3">
      <c r="A160" s="17"/>
      <c r="B160" s="15" t="s">
        <v>45</v>
      </c>
      <c r="C160" s="16">
        <v>1500000000</v>
      </c>
      <c r="D160" s="16"/>
      <c r="E160" s="16">
        <f t="shared" si="38"/>
        <v>1500000000</v>
      </c>
      <c r="F160" s="16">
        <f>1319000+5596000+285000+8550000+184991000+1291793000</f>
        <v>1492534000</v>
      </c>
      <c r="G160" s="16"/>
      <c r="H160" s="16">
        <f t="shared" si="39"/>
        <v>1492534000</v>
      </c>
      <c r="I160" s="21"/>
    </row>
    <row r="161" spans="1:9" ht="75" x14ac:dyDescent="0.3">
      <c r="A161" s="17"/>
      <c r="B161" s="18" t="s">
        <v>66</v>
      </c>
      <c r="C161" s="16">
        <v>34819000</v>
      </c>
      <c r="D161" s="16"/>
      <c r="E161" s="16">
        <f t="shared" si="38"/>
        <v>34819000</v>
      </c>
      <c r="F161" s="16">
        <v>34819000</v>
      </c>
      <c r="G161" s="16"/>
      <c r="H161" s="16">
        <f t="shared" si="39"/>
        <v>34819000</v>
      </c>
      <c r="I161" s="21"/>
    </row>
    <row r="162" spans="1:9" ht="37.5" x14ac:dyDescent="0.3">
      <c r="A162" s="17"/>
      <c r="B162" s="18" t="s">
        <v>67</v>
      </c>
      <c r="C162" s="16">
        <v>422275500</v>
      </c>
      <c r="D162" s="16"/>
      <c r="E162" s="16">
        <f t="shared" si="38"/>
        <v>422275500</v>
      </c>
      <c r="F162" s="16">
        <v>418357500</v>
      </c>
      <c r="G162" s="16"/>
      <c r="H162" s="16">
        <f t="shared" si="39"/>
        <v>418357500</v>
      </c>
      <c r="I162" s="21"/>
    </row>
    <row r="163" spans="1:9" ht="37.5" x14ac:dyDescent="0.3">
      <c r="A163" s="17"/>
      <c r="B163" s="18" t="s">
        <v>68</v>
      </c>
      <c r="C163" s="16">
        <v>628880000</v>
      </c>
      <c r="D163" s="16"/>
      <c r="E163" s="16">
        <f t="shared" si="38"/>
        <v>628880000</v>
      </c>
      <c r="F163" s="16">
        <v>553854000</v>
      </c>
      <c r="G163" s="16"/>
      <c r="H163" s="16">
        <f t="shared" si="39"/>
        <v>553854000</v>
      </c>
      <c r="I163" s="21"/>
    </row>
    <row r="164" spans="1:9" ht="42.75" customHeight="1" x14ac:dyDescent="0.3">
      <c r="A164" s="17"/>
      <c r="B164" s="18" t="s">
        <v>71</v>
      </c>
      <c r="C164" s="16">
        <v>1737439000</v>
      </c>
      <c r="D164" s="16"/>
      <c r="E164" s="16">
        <f t="shared" si="38"/>
        <v>1737439000</v>
      </c>
      <c r="F164" s="16">
        <v>1737439000</v>
      </c>
      <c r="G164" s="16"/>
      <c r="H164" s="16">
        <f t="shared" si="39"/>
        <v>1737439000</v>
      </c>
      <c r="I164" s="21"/>
    </row>
    <row r="165" spans="1:9" ht="42.75" customHeight="1" x14ac:dyDescent="0.3">
      <c r="A165" s="17"/>
      <c r="B165" s="18" t="s">
        <v>74</v>
      </c>
      <c r="C165" s="16">
        <v>643329251</v>
      </c>
      <c r="D165" s="16"/>
      <c r="E165" s="16">
        <f t="shared" si="38"/>
        <v>643329251</v>
      </c>
      <c r="F165" s="16">
        <v>643329251</v>
      </c>
      <c r="G165" s="16"/>
      <c r="H165" s="16">
        <f t="shared" si="39"/>
        <v>643329251</v>
      </c>
      <c r="I165" s="21"/>
    </row>
    <row r="166" spans="1:9" ht="42.75" customHeight="1" x14ac:dyDescent="0.3">
      <c r="A166" s="17"/>
      <c r="B166" s="18" t="s">
        <v>85</v>
      </c>
      <c r="C166" s="16">
        <v>1182307000</v>
      </c>
      <c r="D166" s="16"/>
      <c r="E166" s="16">
        <f t="shared" si="38"/>
        <v>1182307000</v>
      </c>
      <c r="F166" s="16">
        <v>1182307000</v>
      </c>
      <c r="G166" s="16"/>
      <c r="H166" s="16">
        <f t="shared" si="39"/>
        <v>1182307000</v>
      </c>
      <c r="I166" s="21"/>
    </row>
    <row r="167" spans="1:9" ht="42.75" customHeight="1" x14ac:dyDescent="0.3">
      <c r="A167" s="17"/>
      <c r="B167" s="18" t="s">
        <v>88</v>
      </c>
      <c r="C167" s="16">
        <v>1320547000</v>
      </c>
      <c r="D167" s="16"/>
      <c r="E167" s="16">
        <f t="shared" si="38"/>
        <v>1320547000</v>
      </c>
      <c r="F167" s="16">
        <v>1320547000</v>
      </c>
      <c r="G167" s="16"/>
      <c r="H167" s="16">
        <f t="shared" si="39"/>
        <v>1320547000</v>
      </c>
      <c r="I167" s="21"/>
    </row>
    <row r="168" spans="1:9" ht="55.5" customHeight="1" x14ac:dyDescent="0.3">
      <c r="A168" s="17"/>
      <c r="B168" s="18" t="s">
        <v>90</v>
      </c>
      <c r="C168" s="16">
        <v>59495700</v>
      </c>
      <c r="D168" s="16"/>
      <c r="E168" s="16">
        <f t="shared" si="38"/>
        <v>59495700</v>
      </c>
      <c r="F168" s="16">
        <v>59495700</v>
      </c>
      <c r="G168" s="16"/>
      <c r="H168" s="16">
        <f t="shared" si="39"/>
        <v>59495700</v>
      </c>
      <c r="I168" s="21"/>
    </row>
    <row r="169" spans="1:9" ht="42.75" customHeight="1" x14ac:dyDescent="0.3">
      <c r="A169" s="17"/>
      <c r="B169" s="18" t="s">
        <v>91</v>
      </c>
      <c r="C169" s="16">
        <v>348855000</v>
      </c>
      <c r="D169" s="16"/>
      <c r="E169" s="16">
        <f t="shared" si="38"/>
        <v>348855000</v>
      </c>
      <c r="F169" s="16">
        <v>348855000</v>
      </c>
      <c r="G169" s="16"/>
      <c r="H169" s="16">
        <f t="shared" si="39"/>
        <v>348855000</v>
      </c>
      <c r="I169" s="21"/>
    </row>
    <row r="170" spans="1:9" ht="42.75" customHeight="1" x14ac:dyDescent="0.3">
      <c r="A170" s="17"/>
      <c r="B170" s="18" t="s">
        <v>96</v>
      </c>
      <c r="C170" s="16">
        <v>530356600</v>
      </c>
      <c r="D170" s="16"/>
      <c r="E170" s="16">
        <f t="shared" si="38"/>
        <v>530356600</v>
      </c>
      <c r="F170" s="16">
        <v>530356600</v>
      </c>
      <c r="G170" s="16"/>
      <c r="H170" s="16">
        <f t="shared" si="39"/>
        <v>530356600</v>
      </c>
      <c r="I170" s="21"/>
    </row>
    <row r="171" spans="1:9" ht="75" customHeight="1" x14ac:dyDescent="0.3">
      <c r="A171" s="17"/>
      <c r="B171" s="18" t="s">
        <v>97</v>
      </c>
      <c r="C171" s="16">
        <v>630078000</v>
      </c>
      <c r="D171" s="16"/>
      <c r="E171" s="16">
        <f t="shared" si="38"/>
        <v>630078000</v>
      </c>
      <c r="F171" s="16">
        <v>599911500</v>
      </c>
      <c r="G171" s="16"/>
      <c r="H171" s="16">
        <f t="shared" si="39"/>
        <v>599911500</v>
      </c>
      <c r="I171" s="21"/>
    </row>
    <row r="172" spans="1:9" ht="42.75" customHeight="1" x14ac:dyDescent="0.3">
      <c r="A172" s="17"/>
      <c r="B172" s="18" t="s">
        <v>100</v>
      </c>
      <c r="C172" s="16">
        <v>883489000</v>
      </c>
      <c r="D172" s="16"/>
      <c r="E172" s="16">
        <f t="shared" si="38"/>
        <v>883489000</v>
      </c>
      <c r="F172" s="16">
        <v>883489000</v>
      </c>
      <c r="G172" s="16"/>
      <c r="H172" s="16">
        <f t="shared" si="39"/>
        <v>883489000</v>
      </c>
      <c r="I172" s="21"/>
    </row>
    <row r="173" spans="1:9" x14ac:dyDescent="0.3">
      <c r="A173" s="11">
        <v>9</v>
      </c>
      <c r="B173" s="14" t="s">
        <v>31</v>
      </c>
      <c r="C173" s="13">
        <f>SUM(C174:C190)</f>
        <v>29524242919</v>
      </c>
      <c r="D173" s="13"/>
      <c r="E173" s="22">
        <f>C173-D173</f>
        <v>29524242919</v>
      </c>
      <c r="F173" s="22">
        <f>SUM(F174:F190)</f>
        <v>29250561083</v>
      </c>
      <c r="G173" s="22">
        <f t="shared" ref="G173:H173" si="40">SUM(G174:G190)</f>
        <v>30662329128.5</v>
      </c>
      <c r="H173" s="22">
        <f t="shared" si="40"/>
        <v>59912890211.5</v>
      </c>
      <c r="I173" s="21"/>
    </row>
    <row r="174" spans="1:9" x14ac:dyDescent="0.3">
      <c r="A174" s="17"/>
      <c r="B174" s="1" t="s">
        <v>19</v>
      </c>
      <c r="C174" s="16">
        <v>7803000000</v>
      </c>
      <c r="D174" s="16"/>
      <c r="E174" s="16">
        <f t="shared" ref="E174:E190" si="41">C174-D174</f>
        <v>7803000000</v>
      </c>
      <c r="F174" s="16">
        <v>7592387564</v>
      </c>
      <c r="G174" s="16">
        <v>27414329128.5</v>
      </c>
      <c r="H174" s="23">
        <f>F174+G174</f>
        <v>35006716692.5</v>
      </c>
      <c r="I174" s="21"/>
    </row>
    <row r="175" spans="1:9" x14ac:dyDescent="0.3">
      <c r="A175" s="17"/>
      <c r="B175" s="1" t="s">
        <v>121</v>
      </c>
      <c r="C175" s="16"/>
      <c r="D175" s="16"/>
      <c r="E175" s="16"/>
      <c r="F175" s="16"/>
      <c r="G175" s="16">
        <v>3248000000</v>
      </c>
      <c r="H175" s="23">
        <f t="shared" ref="H175:H191" si="42">F175+G175</f>
        <v>3248000000</v>
      </c>
      <c r="I175" s="21"/>
    </row>
    <row r="176" spans="1:9" x14ac:dyDescent="0.3">
      <c r="A176" s="17"/>
      <c r="B176" s="1" t="s">
        <v>22</v>
      </c>
      <c r="C176" s="16">
        <v>4906800000</v>
      </c>
      <c r="D176" s="16"/>
      <c r="E176" s="16">
        <f t="shared" si="41"/>
        <v>4906800000</v>
      </c>
      <c r="F176" s="16">
        <f>E176</f>
        <v>4906800000</v>
      </c>
      <c r="G176" s="16"/>
      <c r="H176" s="23">
        <f t="shared" si="42"/>
        <v>4906800000</v>
      </c>
      <c r="I176" s="21"/>
    </row>
    <row r="177" spans="1:9" x14ac:dyDescent="0.3">
      <c r="A177" s="17"/>
      <c r="B177" s="1" t="s">
        <v>23</v>
      </c>
      <c r="C177" s="16">
        <v>9913000000</v>
      </c>
      <c r="D177" s="16"/>
      <c r="E177" s="16">
        <f t="shared" si="41"/>
        <v>9913000000</v>
      </c>
      <c r="F177" s="16">
        <f t="shared" ref="F177:F190" si="43">E177</f>
        <v>9913000000</v>
      </c>
      <c r="G177" s="16"/>
      <c r="H177" s="23">
        <f t="shared" si="42"/>
        <v>9913000000</v>
      </c>
      <c r="I177" s="21"/>
    </row>
    <row r="178" spans="1:9" x14ac:dyDescent="0.3">
      <c r="A178" s="17"/>
      <c r="B178" s="1" t="s">
        <v>24</v>
      </c>
      <c r="C178" s="16">
        <v>459516000</v>
      </c>
      <c r="D178" s="16"/>
      <c r="E178" s="16">
        <f t="shared" si="41"/>
        <v>459516000</v>
      </c>
      <c r="F178" s="16">
        <f t="shared" si="43"/>
        <v>459516000</v>
      </c>
      <c r="G178" s="16"/>
      <c r="H178" s="23">
        <f t="shared" si="42"/>
        <v>459516000</v>
      </c>
      <c r="I178" s="21"/>
    </row>
    <row r="179" spans="1:9" x14ac:dyDescent="0.3">
      <c r="A179" s="17"/>
      <c r="B179" s="15" t="s">
        <v>25</v>
      </c>
      <c r="C179" s="16">
        <v>314800000</v>
      </c>
      <c r="D179" s="16"/>
      <c r="E179" s="16">
        <f t="shared" si="41"/>
        <v>314800000</v>
      </c>
      <c r="F179" s="16">
        <f>E179-20800000</f>
        <v>294000000</v>
      </c>
      <c r="G179" s="16"/>
      <c r="H179" s="23">
        <f t="shared" si="42"/>
        <v>294000000</v>
      </c>
      <c r="I179" s="21"/>
    </row>
    <row r="180" spans="1:9" x14ac:dyDescent="0.3">
      <c r="A180" s="17"/>
      <c r="B180" s="15" t="s">
        <v>41</v>
      </c>
      <c r="C180" s="16">
        <v>50000000</v>
      </c>
      <c r="D180" s="16"/>
      <c r="E180" s="16">
        <f t="shared" si="41"/>
        <v>50000000</v>
      </c>
      <c r="F180" s="16">
        <f>E180-1648400</f>
        <v>48351600</v>
      </c>
      <c r="G180" s="16"/>
      <c r="H180" s="23">
        <f t="shared" si="42"/>
        <v>48351600</v>
      </c>
      <c r="I180" s="21"/>
    </row>
    <row r="181" spans="1:9" ht="56.25" x14ac:dyDescent="0.3">
      <c r="A181" s="17"/>
      <c r="B181" s="18" t="s">
        <v>43</v>
      </c>
      <c r="C181" s="16">
        <v>54330000</v>
      </c>
      <c r="D181" s="16"/>
      <c r="E181" s="16">
        <f t="shared" si="41"/>
        <v>54330000</v>
      </c>
      <c r="F181" s="16">
        <f t="shared" si="43"/>
        <v>54330000</v>
      </c>
      <c r="G181" s="16"/>
      <c r="H181" s="23">
        <f t="shared" si="42"/>
        <v>54330000</v>
      </c>
      <c r="I181" s="21"/>
    </row>
    <row r="182" spans="1:9" x14ac:dyDescent="0.3">
      <c r="A182" s="17"/>
      <c r="B182" s="15" t="s">
        <v>45</v>
      </c>
      <c r="C182" s="16">
        <v>1500000000</v>
      </c>
      <c r="D182" s="16"/>
      <c r="E182" s="16">
        <f t="shared" si="41"/>
        <v>1500000000</v>
      </c>
      <c r="F182" s="16">
        <v>1459379000</v>
      </c>
      <c r="G182" s="16"/>
      <c r="H182" s="23">
        <f t="shared" si="42"/>
        <v>1459379000</v>
      </c>
      <c r="I182" s="21"/>
    </row>
    <row r="183" spans="1:9" ht="75" x14ac:dyDescent="0.3">
      <c r="A183" s="17"/>
      <c r="B183" s="18" t="s">
        <v>66</v>
      </c>
      <c r="C183" s="16">
        <v>263434000</v>
      </c>
      <c r="D183" s="16"/>
      <c r="E183" s="16">
        <f t="shared" si="41"/>
        <v>263434000</v>
      </c>
      <c r="F183" s="16">
        <f t="shared" si="43"/>
        <v>263434000</v>
      </c>
      <c r="G183" s="16"/>
      <c r="H183" s="23">
        <f t="shared" si="42"/>
        <v>263434000</v>
      </c>
      <c r="I183" s="21"/>
    </row>
    <row r="184" spans="1:9" ht="37.5" x14ac:dyDescent="0.3">
      <c r="A184" s="17"/>
      <c r="B184" s="18" t="s">
        <v>67</v>
      </c>
      <c r="C184" s="16">
        <v>630297000</v>
      </c>
      <c r="D184" s="16"/>
      <c r="E184" s="16">
        <f t="shared" si="41"/>
        <v>630297000</v>
      </c>
      <c r="F184" s="16">
        <f t="shared" si="43"/>
        <v>630297000</v>
      </c>
      <c r="G184" s="16"/>
      <c r="H184" s="23">
        <f t="shared" si="42"/>
        <v>630297000</v>
      </c>
      <c r="I184" s="21"/>
    </row>
    <row r="185" spans="1:9" ht="37.5" x14ac:dyDescent="0.3">
      <c r="A185" s="17"/>
      <c r="B185" s="18" t="s">
        <v>68</v>
      </c>
      <c r="C185" s="16">
        <v>851890000</v>
      </c>
      <c r="D185" s="16"/>
      <c r="E185" s="16">
        <f t="shared" si="41"/>
        <v>851890000</v>
      </c>
      <c r="F185" s="16">
        <f t="shared" si="43"/>
        <v>851890000</v>
      </c>
      <c r="G185" s="16"/>
      <c r="H185" s="23">
        <f t="shared" si="42"/>
        <v>851890000</v>
      </c>
      <c r="I185" s="21"/>
    </row>
    <row r="186" spans="1:9" x14ac:dyDescent="0.3">
      <c r="A186" s="17"/>
      <c r="B186" s="18" t="s">
        <v>74</v>
      </c>
      <c r="C186" s="16">
        <v>506439019</v>
      </c>
      <c r="D186" s="16"/>
      <c r="E186" s="16">
        <f t="shared" si="41"/>
        <v>506439019</v>
      </c>
      <c r="F186" s="16">
        <f t="shared" si="43"/>
        <v>506439019</v>
      </c>
      <c r="G186" s="16"/>
      <c r="H186" s="23">
        <f t="shared" si="42"/>
        <v>506439019</v>
      </c>
      <c r="I186" s="21"/>
    </row>
    <row r="187" spans="1:9" x14ac:dyDescent="0.3">
      <c r="A187" s="17"/>
      <c r="B187" s="18" t="s">
        <v>74</v>
      </c>
      <c r="C187" s="16">
        <v>1124754000</v>
      </c>
      <c r="D187" s="16"/>
      <c r="E187" s="16">
        <f t="shared" si="41"/>
        <v>1124754000</v>
      </c>
      <c r="F187" s="16">
        <f t="shared" si="43"/>
        <v>1124754000</v>
      </c>
      <c r="G187" s="16"/>
      <c r="H187" s="23">
        <f t="shared" si="42"/>
        <v>1124754000</v>
      </c>
      <c r="I187" s="21"/>
    </row>
    <row r="188" spans="1:9" ht="37.5" x14ac:dyDescent="0.3">
      <c r="A188" s="17"/>
      <c r="B188" s="18" t="s">
        <v>91</v>
      </c>
      <c r="C188" s="16">
        <v>501667500</v>
      </c>
      <c r="D188" s="8"/>
      <c r="E188" s="16">
        <f t="shared" si="41"/>
        <v>501667500</v>
      </c>
      <c r="F188" s="16">
        <f t="shared" si="43"/>
        <v>501667500</v>
      </c>
      <c r="G188" s="16"/>
      <c r="H188" s="23">
        <f t="shared" si="42"/>
        <v>501667500</v>
      </c>
      <c r="I188" s="21"/>
    </row>
    <row r="189" spans="1:9" x14ac:dyDescent="0.3">
      <c r="A189" s="17"/>
      <c r="B189" s="18" t="s">
        <v>95</v>
      </c>
      <c r="C189" s="16">
        <v>246781000</v>
      </c>
      <c r="D189" s="4"/>
      <c r="E189" s="16">
        <f t="shared" si="41"/>
        <v>246781000</v>
      </c>
      <c r="F189" s="16">
        <f t="shared" si="43"/>
        <v>246781000</v>
      </c>
      <c r="G189" s="16"/>
      <c r="H189" s="23">
        <f t="shared" si="42"/>
        <v>246781000</v>
      </c>
      <c r="I189" s="21"/>
    </row>
    <row r="190" spans="1:9" ht="56.25" x14ac:dyDescent="0.3">
      <c r="A190" s="17"/>
      <c r="B190" s="18" t="s">
        <v>97</v>
      </c>
      <c r="C190" s="16">
        <v>397534400</v>
      </c>
      <c r="D190" s="4"/>
      <c r="E190" s="16">
        <f t="shared" si="41"/>
        <v>397534400</v>
      </c>
      <c r="F190" s="16">
        <f t="shared" si="43"/>
        <v>397534400</v>
      </c>
      <c r="G190" s="16"/>
      <c r="H190" s="23">
        <f t="shared" si="42"/>
        <v>397534400</v>
      </c>
      <c r="I190" s="21"/>
    </row>
    <row r="191" spans="1:9" x14ac:dyDescent="0.3">
      <c r="A191" s="11">
        <v>10</v>
      </c>
      <c r="B191" s="14" t="s">
        <v>32</v>
      </c>
      <c r="C191" s="13">
        <f>SUM(C192:C209)</f>
        <v>44420058312</v>
      </c>
      <c r="D191" s="13"/>
      <c r="E191" s="22">
        <f>SUM(E192:E209)</f>
        <v>44420058312</v>
      </c>
      <c r="F191" s="22">
        <f>SUM(F192:F209)</f>
        <v>44169843566</v>
      </c>
      <c r="G191" s="22">
        <f t="shared" ref="G191:H191" si="44">SUM(G192:G209)</f>
        <v>39381486970.369995</v>
      </c>
      <c r="H191" s="22">
        <f t="shared" si="44"/>
        <v>83551330536.369995</v>
      </c>
      <c r="I191" s="21"/>
    </row>
    <row r="192" spans="1:9" x14ac:dyDescent="0.3">
      <c r="A192" s="17"/>
      <c r="B192" s="1" t="s">
        <v>19</v>
      </c>
      <c r="C192" s="16">
        <v>2700000000</v>
      </c>
      <c r="D192" s="16"/>
      <c r="E192" s="16">
        <f>C192-D192</f>
        <v>2700000000</v>
      </c>
      <c r="F192" s="16">
        <f>2698452745+40</f>
        <v>2698452785</v>
      </c>
      <c r="G192" s="16">
        <v>39381486970.369995</v>
      </c>
      <c r="H192" s="16">
        <f>F192+G192</f>
        <v>42079939755.369995</v>
      </c>
      <c r="I192" s="21"/>
    </row>
    <row r="193" spans="1:10" x14ac:dyDescent="0.3">
      <c r="A193" s="17"/>
      <c r="B193" s="1" t="s">
        <v>22</v>
      </c>
      <c r="C193" s="16">
        <v>5275900000</v>
      </c>
      <c r="D193" s="16"/>
      <c r="E193" s="16">
        <f t="shared" ref="E193:E209" si="45">C193-D193</f>
        <v>5275900000</v>
      </c>
      <c r="F193" s="16">
        <v>5274440614</v>
      </c>
      <c r="G193" s="16"/>
      <c r="H193" s="16">
        <f t="shared" ref="H193:H204" si="46">F193+G193</f>
        <v>5274440614</v>
      </c>
      <c r="I193" s="21"/>
    </row>
    <row r="194" spans="1:10" x14ac:dyDescent="0.3">
      <c r="A194" s="17"/>
      <c r="B194" s="1" t="s">
        <v>23</v>
      </c>
      <c r="C194" s="16">
        <v>23262000000</v>
      </c>
      <c r="D194" s="16"/>
      <c r="E194" s="16">
        <f t="shared" si="45"/>
        <v>23262000000</v>
      </c>
      <c r="F194" s="16">
        <v>23261964894</v>
      </c>
      <c r="G194" s="16"/>
      <c r="H194" s="16">
        <f t="shared" si="46"/>
        <v>23261964894</v>
      </c>
      <c r="I194" s="21"/>
    </row>
    <row r="195" spans="1:10" x14ac:dyDescent="0.3">
      <c r="A195" s="17"/>
      <c r="B195" s="1" t="s">
        <v>24</v>
      </c>
      <c r="C195" s="16">
        <v>1004856000</v>
      </c>
      <c r="D195" s="16"/>
      <c r="E195" s="16">
        <f t="shared" si="45"/>
        <v>1004856000</v>
      </c>
      <c r="F195" s="16">
        <v>1004856000</v>
      </c>
      <c r="G195" s="16"/>
      <c r="H195" s="16">
        <f t="shared" si="46"/>
        <v>1004856000</v>
      </c>
      <c r="I195" s="21"/>
    </row>
    <row r="196" spans="1:10" x14ac:dyDescent="0.3">
      <c r="A196" s="17"/>
      <c r="B196" s="15" t="s">
        <v>25</v>
      </c>
      <c r="C196" s="16">
        <v>610400000</v>
      </c>
      <c r="D196" s="16"/>
      <c r="E196" s="16">
        <f t="shared" si="45"/>
        <v>610400000</v>
      </c>
      <c r="F196" s="16">
        <v>454311000</v>
      </c>
      <c r="G196" s="16"/>
      <c r="H196" s="16">
        <f t="shared" si="46"/>
        <v>454311000</v>
      </c>
      <c r="I196" s="21"/>
    </row>
    <row r="197" spans="1:10" x14ac:dyDescent="0.3">
      <c r="A197" s="17"/>
      <c r="B197" s="15" t="s">
        <v>41</v>
      </c>
      <c r="C197" s="16">
        <v>50000000</v>
      </c>
      <c r="D197" s="16"/>
      <c r="E197" s="16">
        <f t="shared" si="45"/>
        <v>50000000</v>
      </c>
      <c r="F197" s="16">
        <v>49750000</v>
      </c>
      <c r="G197" s="16"/>
      <c r="H197" s="16">
        <f t="shared" si="46"/>
        <v>49750000</v>
      </c>
      <c r="I197" s="21"/>
    </row>
    <row r="198" spans="1:10" ht="56.25" x14ac:dyDescent="0.3">
      <c r="A198" s="17"/>
      <c r="B198" s="18" t="s">
        <v>43</v>
      </c>
      <c r="C198" s="16">
        <v>173730000</v>
      </c>
      <c r="D198" s="16"/>
      <c r="E198" s="16">
        <f t="shared" si="45"/>
        <v>173730000</v>
      </c>
      <c r="F198" s="16">
        <v>173690400</v>
      </c>
      <c r="G198" s="16"/>
      <c r="H198" s="16">
        <f t="shared" si="46"/>
        <v>173690400</v>
      </c>
      <c r="I198" s="21"/>
    </row>
    <row r="199" spans="1:10" ht="37.5" x14ac:dyDescent="0.3">
      <c r="A199" s="17"/>
      <c r="B199" s="18" t="s">
        <v>49</v>
      </c>
      <c r="C199" s="16">
        <v>2000000000</v>
      </c>
      <c r="D199" s="16"/>
      <c r="E199" s="16">
        <f t="shared" si="45"/>
        <v>2000000000</v>
      </c>
      <c r="F199" s="16">
        <v>2000000000</v>
      </c>
      <c r="G199" s="16"/>
      <c r="H199" s="16">
        <f t="shared" si="46"/>
        <v>2000000000</v>
      </c>
      <c r="I199" s="21"/>
    </row>
    <row r="200" spans="1:10" ht="37.5" x14ac:dyDescent="0.3">
      <c r="A200" s="17"/>
      <c r="B200" s="18" t="s">
        <v>57</v>
      </c>
      <c r="C200" s="16">
        <v>194240000</v>
      </c>
      <c r="D200" s="16"/>
      <c r="E200" s="16">
        <f t="shared" si="45"/>
        <v>194240000</v>
      </c>
      <c r="F200" s="16">
        <v>173120000</v>
      </c>
      <c r="G200" s="16"/>
      <c r="H200" s="16">
        <f t="shared" si="46"/>
        <v>173120000</v>
      </c>
      <c r="I200" s="21"/>
    </row>
    <row r="201" spans="1:10" ht="75" x14ac:dyDescent="0.3">
      <c r="A201" s="17"/>
      <c r="B201" s="18" t="s">
        <v>66</v>
      </c>
      <c r="C201" s="16">
        <v>62250000</v>
      </c>
      <c r="D201" s="16"/>
      <c r="E201" s="16">
        <f t="shared" si="45"/>
        <v>62250000</v>
      </c>
      <c r="F201" s="37">
        <v>0</v>
      </c>
      <c r="G201" s="16"/>
      <c r="H201" s="16">
        <f t="shared" si="46"/>
        <v>0</v>
      </c>
      <c r="I201" s="21"/>
    </row>
    <row r="202" spans="1:10" ht="37.5" x14ac:dyDescent="0.3">
      <c r="A202" s="17"/>
      <c r="B202" s="18" t="s">
        <v>67</v>
      </c>
      <c r="C202" s="16">
        <v>655494000</v>
      </c>
      <c r="D202" s="16"/>
      <c r="E202" s="16">
        <f t="shared" si="45"/>
        <v>655494000</v>
      </c>
      <c r="F202" s="16">
        <f>651750000+2085000+1659000</f>
        <v>655494000</v>
      </c>
      <c r="G202" s="16"/>
      <c r="H202" s="16">
        <f t="shared" si="46"/>
        <v>655494000</v>
      </c>
      <c r="I202" s="21"/>
    </row>
    <row r="203" spans="1:10" ht="37.5" x14ac:dyDescent="0.3">
      <c r="A203" s="17"/>
      <c r="B203" s="18" t="s">
        <v>68</v>
      </c>
      <c r="C203" s="16">
        <v>642210000</v>
      </c>
      <c r="D203" s="16"/>
      <c r="E203" s="16">
        <f t="shared" si="45"/>
        <v>642210000</v>
      </c>
      <c r="F203" s="16">
        <v>642210000</v>
      </c>
      <c r="G203" s="16"/>
      <c r="H203" s="16">
        <f t="shared" si="46"/>
        <v>642210000</v>
      </c>
      <c r="I203" s="21"/>
    </row>
    <row r="204" spans="1:10" x14ac:dyDescent="0.3">
      <c r="A204" s="17"/>
      <c r="B204" s="18" t="s">
        <v>80</v>
      </c>
      <c r="C204" s="16">
        <v>3235000000</v>
      </c>
      <c r="D204" s="16"/>
      <c r="E204" s="16">
        <f t="shared" si="45"/>
        <v>3235000000</v>
      </c>
      <c r="F204" s="16">
        <v>3235000000</v>
      </c>
      <c r="G204" s="16"/>
      <c r="H204" s="16">
        <f t="shared" si="46"/>
        <v>3235000000</v>
      </c>
      <c r="I204" s="21"/>
    </row>
    <row r="205" spans="1:10" x14ac:dyDescent="0.3">
      <c r="A205" s="17"/>
      <c r="B205" s="18" t="s">
        <v>85</v>
      </c>
      <c r="C205" s="16">
        <v>1110826000</v>
      </c>
      <c r="D205" s="16"/>
      <c r="E205" s="16">
        <f t="shared" si="45"/>
        <v>1110826000</v>
      </c>
      <c r="F205" s="24">
        <v>2736907373</v>
      </c>
      <c r="G205" s="24"/>
      <c r="H205" s="16">
        <f>F205+G205</f>
        <v>2736907373</v>
      </c>
      <c r="I205" s="21"/>
    </row>
    <row r="206" spans="1:10" x14ac:dyDescent="0.3">
      <c r="A206" s="17"/>
      <c r="B206" s="18" t="s">
        <v>85</v>
      </c>
      <c r="C206" s="16">
        <v>1633485812</v>
      </c>
      <c r="D206" s="16"/>
      <c r="E206" s="16">
        <f t="shared" si="45"/>
        <v>1633485812</v>
      </c>
      <c r="F206" s="25"/>
      <c r="G206" s="25"/>
      <c r="H206" s="16"/>
      <c r="I206" s="21"/>
      <c r="J206" s="20"/>
    </row>
    <row r="207" spans="1:10" x14ac:dyDescent="0.3">
      <c r="A207" s="17"/>
      <c r="B207" s="18" t="s">
        <v>89</v>
      </c>
      <c r="C207" s="16">
        <v>60001000</v>
      </c>
      <c r="D207" s="16"/>
      <c r="E207" s="16">
        <f t="shared" si="45"/>
        <v>60001000</v>
      </c>
      <c r="F207" s="16">
        <v>60001000</v>
      </c>
      <c r="G207" s="16"/>
      <c r="H207" s="16">
        <f>F207+G207</f>
        <v>60001000</v>
      </c>
      <c r="I207" s="21"/>
    </row>
    <row r="208" spans="1:10" ht="37.5" x14ac:dyDescent="0.3">
      <c r="A208" s="17"/>
      <c r="B208" s="18" t="s">
        <v>91</v>
      </c>
      <c r="C208" s="16">
        <v>586192500</v>
      </c>
      <c r="D208" s="16"/>
      <c r="E208" s="16">
        <f t="shared" si="45"/>
        <v>586192500</v>
      </c>
      <c r="F208" s="16">
        <f>565192500+21000000</f>
        <v>586192500</v>
      </c>
      <c r="G208" s="16"/>
      <c r="H208" s="16">
        <f t="shared" ref="H208:H209" si="47">F208+G208</f>
        <v>586192500</v>
      </c>
      <c r="I208" s="21"/>
    </row>
    <row r="209" spans="1:9" ht="56.25" x14ac:dyDescent="0.3">
      <c r="A209" s="17"/>
      <c r="B209" s="18" t="s">
        <v>97</v>
      </c>
      <c r="C209" s="16">
        <v>1163473000</v>
      </c>
      <c r="D209" s="16"/>
      <c r="E209" s="16">
        <f t="shared" si="45"/>
        <v>1163473000</v>
      </c>
      <c r="F209" s="16">
        <v>1163453000</v>
      </c>
      <c r="G209" s="16"/>
      <c r="H209" s="16">
        <f t="shared" si="47"/>
        <v>1163453000</v>
      </c>
      <c r="I209" s="21"/>
    </row>
    <row r="210" spans="1:9" x14ac:dyDescent="0.3">
      <c r="A210" s="11">
        <v>11</v>
      </c>
      <c r="B210" s="14" t="s">
        <v>33</v>
      </c>
      <c r="C210" s="13">
        <f>SUM(C211:C226)</f>
        <v>28504002970</v>
      </c>
      <c r="D210" s="13"/>
      <c r="E210" s="22">
        <f>SUM(E211:E226)</f>
        <v>28504002970</v>
      </c>
      <c r="F210" s="22">
        <f>SUM(F211:F226)</f>
        <v>28305388970</v>
      </c>
      <c r="G210" s="22">
        <f t="shared" ref="G210:H210" si="48">SUM(G211:G226)</f>
        <v>15383000000</v>
      </c>
      <c r="H210" s="22">
        <f t="shared" si="48"/>
        <v>43688388970</v>
      </c>
      <c r="I210" s="21"/>
    </row>
    <row r="211" spans="1:9" x14ac:dyDescent="0.3">
      <c r="A211" s="17"/>
      <c r="B211" s="1" t="s">
        <v>19</v>
      </c>
      <c r="C211" s="16">
        <v>5325000000</v>
      </c>
      <c r="D211" s="16"/>
      <c r="E211" s="16">
        <f>C211-D211</f>
        <v>5325000000</v>
      </c>
      <c r="F211" s="16">
        <v>5182810000</v>
      </c>
      <c r="G211" s="16">
        <v>15383000000</v>
      </c>
      <c r="H211" s="19">
        <f>F211+G211</f>
        <v>20565810000</v>
      </c>
      <c r="I211" s="21"/>
    </row>
    <row r="212" spans="1:9" x14ac:dyDescent="0.3">
      <c r="A212" s="17"/>
      <c r="B212" s="1" t="s">
        <v>22</v>
      </c>
      <c r="C212" s="16">
        <v>5207600000</v>
      </c>
      <c r="D212" s="16"/>
      <c r="E212" s="16">
        <f t="shared" ref="E212:E226" si="49">C212-D212</f>
        <v>5207600000</v>
      </c>
      <c r="F212" s="16">
        <v>5207600000</v>
      </c>
      <c r="G212" s="16"/>
      <c r="H212" s="19">
        <f t="shared" ref="H212:H226" si="50">F212+G212</f>
        <v>5207600000</v>
      </c>
      <c r="I212" s="21"/>
    </row>
    <row r="213" spans="1:9" x14ac:dyDescent="0.3">
      <c r="A213" s="17"/>
      <c r="B213" s="1" t="s">
        <v>23</v>
      </c>
      <c r="C213" s="16">
        <v>9790000000</v>
      </c>
      <c r="D213" s="16"/>
      <c r="E213" s="16">
        <f t="shared" si="49"/>
        <v>9790000000</v>
      </c>
      <c r="F213" s="16">
        <v>9790000000</v>
      </c>
      <c r="G213" s="16"/>
      <c r="H213" s="19">
        <f t="shared" si="50"/>
        <v>9790000000</v>
      </c>
      <c r="I213" s="21"/>
    </row>
    <row r="214" spans="1:9" x14ac:dyDescent="0.3">
      <c r="A214" s="17"/>
      <c r="B214" s="1" t="s">
        <v>24</v>
      </c>
      <c r="C214" s="16">
        <v>552492000</v>
      </c>
      <c r="D214" s="16"/>
      <c r="E214" s="16">
        <f t="shared" si="49"/>
        <v>552492000</v>
      </c>
      <c r="F214" s="16">
        <v>556068000</v>
      </c>
      <c r="G214" s="16"/>
      <c r="H214" s="19">
        <f t="shared" si="50"/>
        <v>556068000</v>
      </c>
      <c r="I214" s="21"/>
    </row>
    <row r="215" spans="1:9" x14ac:dyDescent="0.3">
      <c r="A215" s="17"/>
      <c r="B215" s="15" t="s">
        <v>25</v>
      </c>
      <c r="C215" s="16">
        <v>304600000</v>
      </c>
      <c r="D215" s="16"/>
      <c r="E215" s="16">
        <f t="shared" si="49"/>
        <v>304600000</v>
      </c>
      <c r="F215" s="16">
        <v>244600000</v>
      </c>
      <c r="G215" s="16"/>
      <c r="H215" s="19">
        <f t="shared" si="50"/>
        <v>244600000</v>
      </c>
      <c r="I215" s="21"/>
    </row>
    <row r="216" spans="1:9" x14ac:dyDescent="0.3">
      <c r="A216" s="17"/>
      <c r="B216" s="15" t="s">
        <v>41</v>
      </c>
      <c r="C216" s="16">
        <v>50000000</v>
      </c>
      <c r="D216" s="16"/>
      <c r="E216" s="16">
        <f t="shared" si="49"/>
        <v>50000000</v>
      </c>
      <c r="F216" s="16">
        <v>50000000</v>
      </c>
      <c r="G216" s="16"/>
      <c r="H216" s="19">
        <f t="shared" si="50"/>
        <v>50000000</v>
      </c>
      <c r="I216" s="21"/>
    </row>
    <row r="217" spans="1:9" ht="56.25" x14ac:dyDescent="0.3">
      <c r="A217" s="17"/>
      <c r="B217" s="18" t="s">
        <v>43</v>
      </c>
      <c r="C217" s="16">
        <v>82230000</v>
      </c>
      <c r="D217" s="16"/>
      <c r="E217" s="16">
        <f t="shared" si="49"/>
        <v>82230000</v>
      </c>
      <c r="F217" s="16">
        <v>82230000</v>
      </c>
      <c r="G217" s="16"/>
      <c r="H217" s="19">
        <f t="shared" si="50"/>
        <v>82230000</v>
      </c>
      <c r="I217" s="21"/>
    </row>
    <row r="218" spans="1:9" ht="75" x14ac:dyDescent="0.3">
      <c r="A218" s="17"/>
      <c r="B218" s="18" t="s">
        <v>66</v>
      </c>
      <c r="C218" s="16">
        <v>86048000</v>
      </c>
      <c r="D218" s="16"/>
      <c r="E218" s="16">
        <f t="shared" si="49"/>
        <v>86048000</v>
      </c>
      <c r="F218" s="16">
        <v>86048000</v>
      </c>
      <c r="G218" s="16"/>
      <c r="H218" s="19">
        <f t="shared" si="50"/>
        <v>86048000</v>
      </c>
      <c r="I218" s="21"/>
    </row>
    <row r="219" spans="1:9" ht="37.5" x14ac:dyDescent="0.3">
      <c r="A219" s="17"/>
      <c r="B219" s="18" t="s">
        <v>67</v>
      </c>
      <c r="C219" s="16">
        <v>447843000</v>
      </c>
      <c r="D219" s="16"/>
      <c r="E219" s="16">
        <f t="shared" si="49"/>
        <v>447843000</v>
      </c>
      <c r="F219" s="16">
        <v>447843000</v>
      </c>
      <c r="G219" s="16"/>
      <c r="H219" s="19">
        <f t="shared" si="50"/>
        <v>447843000</v>
      </c>
      <c r="I219" s="21"/>
    </row>
    <row r="220" spans="1:9" ht="37.5" x14ac:dyDescent="0.3">
      <c r="A220" s="17"/>
      <c r="B220" s="18" t="s">
        <v>68</v>
      </c>
      <c r="C220" s="16">
        <v>402080000</v>
      </c>
      <c r="D220" s="16"/>
      <c r="E220" s="16">
        <f t="shared" si="49"/>
        <v>402080000</v>
      </c>
      <c r="F220" s="16">
        <v>402080000</v>
      </c>
      <c r="G220" s="16"/>
      <c r="H220" s="19">
        <f t="shared" si="50"/>
        <v>402080000</v>
      </c>
      <c r="I220" s="21"/>
    </row>
    <row r="221" spans="1:9" x14ac:dyDescent="0.3">
      <c r="A221" s="17"/>
      <c r="B221" s="18" t="s">
        <v>74</v>
      </c>
      <c r="C221" s="16">
        <v>1116742570</v>
      </c>
      <c r="D221" s="16"/>
      <c r="E221" s="16">
        <f t="shared" si="49"/>
        <v>1116742570</v>
      </c>
      <c r="F221" s="16">
        <v>1116742570</v>
      </c>
      <c r="G221" s="16"/>
      <c r="H221" s="19">
        <f t="shared" si="50"/>
        <v>1116742570</v>
      </c>
      <c r="I221" s="21"/>
    </row>
    <row r="222" spans="1:9" x14ac:dyDescent="0.3">
      <c r="A222" s="17"/>
      <c r="B222" s="18" t="s">
        <v>77</v>
      </c>
      <c r="C222" s="16">
        <v>172626000</v>
      </c>
      <c r="D222" s="16"/>
      <c r="E222" s="16">
        <f t="shared" si="49"/>
        <v>172626000</v>
      </c>
      <c r="F222" s="16">
        <v>172626000</v>
      </c>
      <c r="G222" s="16"/>
      <c r="H222" s="19">
        <f t="shared" si="50"/>
        <v>172626000</v>
      </c>
      <c r="I222" s="21"/>
    </row>
    <row r="223" spans="1:9" x14ac:dyDescent="0.3">
      <c r="A223" s="17"/>
      <c r="B223" s="18" t="s">
        <v>74</v>
      </c>
      <c r="C223" s="16">
        <v>3557953000</v>
      </c>
      <c r="D223" s="16"/>
      <c r="E223" s="16">
        <f t="shared" si="49"/>
        <v>3557953000</v>
      </c>
      <c r="F223" s="16">
        <v>3557953000</v>
      </c>
      <c r="G223" s="16"/>
      <c r="H223" s="19">
        <f t="shared" si="50"/>
        <v>3557953000</v>
      </c>
      <c r="I223" s="21"/>
    </row>
    <row r="224" spans="1:9" ht="37.5" x14ac:dyDescent="0.3">
      <c r="A224" s="17"/>
      <c r="B224" s="18" t="s">
        <v>91</v>
      </c>
      <c r="C224" s="16">
        <v>345652500</v>
      </c>
      <c r="D224" s="16"/>
      <c r="E224" s="16">
        <f t="shared" si="49"/>
        <v>345652500</v>
      </c>
      <c r="F224" s="16">
        <v>345652500</v>
      </c>
      <c r="G224" s="16"/>
      <c r="H224" s="19">
        <f t="shared" si="50"/>
        <v>345652500</v>
      </c>
      <c r="I224" s="21"/>
    </row>
    <row r="225" spans="1:9" x14ac:dyDescent="0.3">
      <c r="A225" s="17"/>
      <c r="B225" s="18" t="s">
        <v>95</v>
      </c>
      <c r="C225" s="16">
        <v>119200000</v>
      </c>
      <c r="D225" s="16"/>
      <c r="E225" s="16">
        <f t="shared" si="49"/>
        <v>119200000</v>
      </c>
      <c r="F225" s="16">
        <v>119200000</v>
      </c>
      <c r="G225" s="16"/>
      <c r="H225" s="19">
        <f t="shared" si="50"/>
        <v>119200000</v>
      </c>
      <c r="I225" s="21"/>
    </row>
    <row r="226" spans="1:9" ht="56.25" x14ac:dyDescent="0.3">
      <c r="A226" s="17"/>
      <c r="B226" s="18" t="s">
        <v>97</v>
      </c>
      <c r="C226" s="16">
        <v>943935900</v>
      </c>
      <c r="D226" s="16"/>
      <c r="E226" s="16">
        <f t="shared" si="49"/>
        <v>943935900</v>
      </c>
      <c r="F226" s="16">
        <v>943935900</v>
      </c>
      <c r="G226" s="16"/>
      <c r="H226" s="19">
        <f t="shared" si="50"/>
        <v>943935900</v>
      </c>
      <c r="I226" s="21"/>
    </row>
    <row r="227" spans="1:9" x14ac:dyDescent="0.3">
      <c r="A227" s="11">
        <v>12</v>
      </c>
      <c r="B227" s="14" t="s">
        <v>34</v>
      </c>
      <c r="C227" s="13">
        <f>SUM(C228:C250)</f>
        <v>34313065617</v>
      </c>
      <c r="D227" s="13"/>
      <c r="E227" s="22">
        <f>SUM(E228:E250)</f>
        <v>34313065617</v>
      </c>
      <c r="F227" s="22">
        <f>SUM(F228:F250)</f>
        <v>34242690417</v>
      </c>
      <c r="G227" s="22">
        <v>15026424809</v>
      </c>
      <c r="H227" s="22">
        <f>F227+G227</f>
        <v>49269115226</v>
      </c>
      <c r="I227" s="21"/>
    </row>
    <row r="228" spans="1:9" x14ac:dyDescent="0.3">
      <c r="A228" s="17"/>
      <c r="B228" s="1" t="s">
        <v>19</v>
      </c>
      <c r="C228" s="16">
        <v>1890000000</v>
      </c>
      <c r="D228" s="16"/>
      <c r="E228" s="19">
        <f>C228-D228</f>
        <v>1890000000</v>
      </c>
      <c r="F228" s="19">
        <f>E228</f>
        <v>1890000000</v>
      </c>
      <c r="G228" s="19"/>
      <c r="H228" s="19">
        <f t="shared" ref="H228:H250" si="51">F228+G228</f>
        <v>1890000000</v>
      </c>
      <c r="I228" s="21"/>
    </row>
    <row r="229" spans="1:9" x14ac:dyDescent="0.3">
      <c r="A229" s="17"/>
      <c r="B229" s="1" t="s">
        <v>22</v>
      </c>
      <c r="C229" s="16">
        <v>5572900000</v>
      </c>
      <c r="D229" s="16"/>
      <c r="E229" s="19">
        <f t="shared" ref="E229:E250" si="52">C229-D229</f>
        <v>5572900000</v>
      </c>
      <c r="F229" s="19">
        <f>E229</f>
        <v>5572900000</v>
      </c>
      <c r="G229" s="19"/>
      <c r="H229" s="19">
        <f t="shared" si="51"/>
        <v>5572900000</v>
      </c>
      <c r="I229" s="21"/>
    </row>
    <row r="230" spans="1:9" x14ac:dyDescent="0.3">
      <c r="A230" s="17"/>
      <c r="B230" s="1" t="s">
        <v>23</v>
      </c>
      <c r="C230" s="16">
        <v>13728000000</v>
      </c>
      <c r="D230" s="16"/>
      <c r="E230" s="19">
        <f t="shared" si="52"/>
        <v>13728000000</v>
      </c>
      <c r="F230" s="19">
        <f t="shared" ref="F230:F231" si="53">E230</f>
        <v>13728000000</v>
      </c>
      <c r="G230" s="19"/>
      <c r="H230" s="19">
        <f t="shared" si="51"/>
        <v>13728000000</v>
      </c>
      <c r="I230" s="21"/>
    </row>
    <row r="231" spans="1:9" x14ac:dyDescent="0.3">
      <c r="A231" s="17"/>
      <c r="B231" s="1" t="s">
        <v>24</v>
      </c>
      <c r="C231" s="16">
        <v>708048000</v>
      </c>
      <c r="D231" s="16"/>
      <c r="E231" s="19">
        <f t="shared" si="52"/>
        <v>708048000</v>
      </c>
      <c r="F231" s="19">
        <f t="shared" si="53"/>
        <v>708048000</v>
      </c>
      <c r="G231" s="19"/>
      <c r="H231" s="19">
        <f t="shared" si="51"/>
        <v>708048000</v>
      </c>
      <c r="I231" s="21"/>
    </row>
    <row r="232" spans="1:9" x14ac:dyDescent="0.3">
      <c r="A232" s="17"/>
      <c r="B232" s="15" t="s">
        <v>25</v>
      </c>
      <c r="C232" s="16">
        <v>363400000</v>
      </c>
      <c r="D232" s="16"/>
      <c r="E232" s="19">
        <f t="shared" si="52"/>
        <v>363400000</v>
      </c>
      <c r="F232" s="19">
        <f>E232</f>
        <v>363400000</v>
      </c>
      <c r="G232" s="19"/>
      <c r="H232" s="19">
        <f t="shared" si="51"/>
        <v>363400000</v>
      </c>
      <c r="I232" s="21"/>
    </row>
    <row r="233" spans="1:9" x14ac:dyDescent="0.3">
      <c r="A233" s="17"/>
      <c r="B233" s="15" t="s">
        <v>41</v>
      </c>
      <c r="C233" s="16">
        <v>50000000</v>
      </c>
      <c r="D233" s="16"/>
      <c r="E233" s="19">
        <f t="shared" si="52"/>
        <v>50000000</v>
      </c>
      <c r="F233" s="19">
        <f>50000000-1648400</f>
        <v>48351600</v>
      </c>
      <c r="G233" s="19"/>
      <c r="H233" s="19">
        <f t="shared" si="51"/>
        <v>48351600</v>
      </c>
      <c r="I233" s="21"/>
    </row>
    <row r="234" spans="1:9" ht="56.25" x14ac:dyDescent="0.3">
      <c r="A234" s="17"/>
      <c r="B234" s="18" t="s">
        <v>43</v>
      </c>
      <c r="C234" s="16">
        <v>59630000</v>
      </c>
      <c r="D234" s="16"/>
      <c r="E234" s="19">
        <f t="shared" si="52"/>
        <v>59630000</v>
      </c>
      <c r="F234" s="19">
        <f>59630000-3600-12900</f>
        <v>59613500</v>
      </c>
      <c r="G234" s="19"/>
      <c r="H234" s="19">
        <f t="shared" si="51"/>
        <v>59613500</v>
      </c>
      <c r="I234" s="21"/>
    </row>
    <row r="235" spans="1:9" ht="37.5" x14ac:dyDescent="0.3">
      <c r="A235" s="17"/>
      <c r="B235" s="3" t="s">
        <v>60</v>
      </c>
      <c r="C235" s="16">
        <v>101440000</v>
      </c>
      <c r="D235" s="16"/>
      <c r="E235" s="19">
        <f t="shared" si="52"/>
        <v>101440000</v>
      </c>
      <c r="F235" s="19">
        <v>101440000</v>
      </c>
      <c r="G235" s="19"/>
      <c r="H235" s="19">
        <f t="shared" si="51"/>
        <v>101440000</v>
      </c>
      <c r="I235" s="21"/>
    </row>
    <row r="236" spans="1:9" ht="37.5" x14ac:dyDescent="0.3">
      <c r="A236" s="17"/>
      <c r="B236" s="3" t="s">
        <v>61</v>
      </c>
      <c r="C236" s="16">
        <v>1260300000</v>
      </c>
      <c r="D236" s="16"/>
      <c r="E236" s="19">
        <f t="shared" si="52"/>
        <v>1260300000</v>
      </c>
      <c r="F236" s="19">
        <v>1260300000</v>
      </c>
      <c r="G236" s="19"/>
      <c r="H236" s="19">
        <f t="shared" si="51"/>
        <v>1260300000</v>
      </c>
      <c r="I236" s="21"/>
    </row>
    <row r="237" spans="1:9" ht="37.5" x14ac:dyDescent="0.3">
      <c r="A237" s="17"/>
      <c r="B237" s="18" t="s">
        <v>63</v>
      </c>
      <c r="C237" s="16">
        <v>130740000</v>
      </c>
      <c r="D237" s="16"/>
      <c r="E237" s="19">
        <f t="shared" si="52"/>
        <v>130740000</v>
      </c>
      <c r="F237" s="19">
        <v>130740000</v>
      </c>
      <c r="G237" s="19"/>
      <c r="H237" s="19">
        <f t="shared" si="51"/>
        <v>130740000</v>
      </c>
      <c r="I237" s="21"/>
    </row>
    <row r="238" spans="1:9" ht="75" x14ac:dyDescent="0.3">
      <c r="A238" s="17"/>
      <c r="B238" s="18" t="s">
        <v>66</v>
      </c>
      <c r="C238" s="16">
        <v>346499000</v>
      </c>
      <c r="D238" s="16"/>
      <c r="E238" s="19">
        <f t="shared" si="52"/>
        <v>346499000</v>
      </c>
      <c r="F238" s="19">
        <v>346499000</v>
      </c>
      <c r="G238" s="19"/>
      <c r="H238" s="19">
        <f t="shared" si="51"/>
        <v>346499000</v>
      </c>
      <c r="I238" s="21"/>
    </row>
    <row r="239" spans="1:9" ht="37.5" x14ac:dyDescent="0.3">
      <c r="A239" s="17"/>
      <c r="B239" s="18" t="s">
        <v>67</v>
      </c>
      <c r="C239" s="16">
        <v>868485000</v>
      </c>
      <c r="D239" s="16"/>
      <c r="E239" s="19">
        <f t="shared" si="52"/>
        <v>868485000</v>
      </c>
      <c r="F239" s="19">
        <v>821520000</v>
      </c>
      <c r="G239" s="19"/>
      <c r="H239" s="19">
        <f t="shared" si="51"/>
        <v>821520000</v>
      </c>
      <c r="I239" s="21"/>
    </row>
    <row r="240" spans="1:9" ht="37.5" x14ac:dyDescent="0.3">
      <c r="A240" s="17"/>
      <c r="B240" s="18" t="s">
        <v>68</v>
      </c>
      <c r="C240" s="16">
        <v>906900000</v>
      </c>
      <c r="D240" s="16"/>
      <c r="E240" s="19">
        <f t="shared" si="52"/>
        <v>906900000</v>
      </c>
      <c r="F240" s="19">
        <v>905990000</v>
      </c>
      <c r="G240" s="19"/>
      <c r="H240" s="19">
        <f t="shared" si="51"/>
        <v>905990000</v>
      </c>
      <c r="I240" s="21"/>
    </row>
    <row r="241" spans="1:9" x14ac:dyDescent="0.3">
      <c r="A241" s="17"/>
      <c r="B241" s="18" t="s">
        <v>74</v>
      </c>
      <c r="C241" s="16">
        <v>1467535717</v>
      </c>
      <c r="D241" s="16"/>
      <c r="E241" s="19">
        <f t="shared" si="52"/>
        <v>1467535717</v>
      </c>
      <c r="F241" s="19">
        <f>E241</f>
        <v>1467535717</v>
      </c>
      <c r="G241" s="19"/>
      <c r="H241" s="19">
        <f t="shared" si="51"/>
        <v>1467535717</v>
      </c>
      <c r="I241" s="21"/>
    </row>
    <row r="242" spans="1:9" x14ac:dyDescent="0.3">
      <c r="A242" s="17"/>
      <c r="B242" s="18" t="s">
        <v>76</v>
      </c>
      <c r="C242" s="16">
        <v>102411000</v>
      </c>
      <c r="D242" s="16"/>
      <c r="E242" s="19">
        <f t="shared" si="52"/>
        <v>102411000</v>
      </c>
      <c r="F242" s="19">
        <f t="shared" ref="F242:F243" si="54">E242</f>
        <v>102411000</v>
      </c>
      <c r="G242" s="19"/>
      <c r="H242" s="19">
        <f t="shared" si="51"/>
        <v>102411000</v>
      </c>
      <c r="I242" s="21"/>
    </row>
    <row r="243" spans="1:9" ht="37.5" x14ac:dyDescent="0.3">
      <c r="A243" s="17"/>
      <c r="B243" s="18" t="s">
        <v>81</v>
      </c>
      <c r="C243" s="16">
        <v>1658000000</v>
      </c>
      <c r="D243" s="16"/>
      <c r="E243" s="19">
        <f t="shared" si="52"/>
        <v>1658000000</v>
      </c>
      <c r="F243" s="19">
        <f t="shared" si="54"/>
        <v>1658000000</v>
      </c>
      <c r="G243" s="19"/>
      <c r="H243" s="19">
        <f t="shared" si="51"/>
        <v>1658000000</v>
      </c>
      <c r="I243" s="21"/>
    </row>
    <row r="244" spans="1:9" x14ac:dyDescent="0.3">
      <c r="A244" s="17"/>
      <c r="B244" s="18" t="s">
        <v>85</v>
      </c>
      <c r="C244" s="16">
        <v>465595000</v>
      </c>
      <c r="D244" s="16"/>
      <c r="E244" s="19">
        <f t="shared" si="52"/>
        <v>465595000</v>
      </c>
      <c r="F244" s="19">
        <f>E244</f>
        <v>465595000</v>
      </c>
      <c r="G244" s="19"/>
      <c r="H244" s="19">
        <f t="shared" si="51"/>
        <v>465595000</v>
      </c>
      <c r="I244" s="21"/>
    </row>
    <row r="245" spans="1:9" x14ac:dyDescent="0.3">
      <c r="A245" s="17"/>
      <c r="B245" s="18" t="s">
        <v>87</v>
      </c>
      <c r="C245" s="16">
        <v>116445000</v>
      </c>
      <c r="D245" s="16"/>
      <c r="E245" s="19">
        <f t="shared" si="52"/>
        <v>116445000</v>
      </c>
      <c r="F245" s="19">
        <f>E245</f>
        <v>116445000</v>
      </c>
      <c r="G245" s="19"/>
      <c r="H245" s="19">
        <f t="shared" si="51"/>
        <v>116445000</v>
      </c>
      <c r="I245" s="21"/>
    </row>
    <row r="246" spans="1:9" ht="37.5" x14ac:dyDescent="0.3">
      <c r="A246" s="17"/>
      <c r="B246" s="18" t="s">
        <v>91</v>
      </c>
      <c r="C246" s="16">
        <v>788047500</v>
      </c>
      <c r="D246" s="16"/>
      <c r="E246" s="19">
        <f t="shared" si="52"/>
        <v>788047500</v>
      </c>
      <c r="F246" s="19">
        <v>767212200</v>
      </c>
      <c r="G246" s="19"/>
      <c r="H246" s="19">
        <f t="shared" si="51"/>
        <v>767212200</v>
      </c>
      <c r="I246" s="21"/>
    </row>
    <row r="247" spans="1:9" ht="42" customHeight="1" x14ac:dyDescent="0.3">
      <c r="A247" s="17"/>
      <c r="B247" s="18" t="s">
        <v>94</v>
      </c>
      <c r="C247" s="16">
        <v>758720000</v>
      </c>
      <c r="D247" s="16"/>
      <c r="E247" s="19">
        <f t="shared" si="52"/>
        <v>758720000</v>
      </c>
      <c r="F247" s="19">
        <f>E247</f>
        <v>758720000</v>
      </c>
      <c r="G247" s="19"/>
      <c r="H247" s="19">
        <f t="shared" si="51"/>
        <v>758720000</v>
      </c>
      <c r="I247" s="21"/>
    </row>
    <row r="248" spans="1:9" ht="56.25" x14ac:dyDescent="0.3">
      <c r="A248" s="17"/>
      <c r="B248" s="18" t="s">
        <v>97</v>
      </c>
      <c r="C248" s="16">
        <v>1008424400</v>
      </c>
      <c r="D248" s="16"/>
      <c r="E248" s="19">
        <f t="shared" si="52"/>
        <v>1008424400</v>
      </c>
      <c r="F248" s="19">
        <f>E248</f>
        <v>1008424400</v>
      </c>
      <c r="G248" s="19"/>
      <c r="H248" s="19">
        <f t="shared" si="51"/>
        <v>1008424400</v>
      </c>
      <c r="I248" s="21"/>
    </row>
    <row r="249" spans="1:9" ht="45" customHeight="1" x14ac:dyDescent="0.3">
      <c r="A249" s="17"/>
      <c r="B249" s="18" t="s">
        <v>101</v>
      </c>
      <c r="C249" s="16">
        <v>1202825000</v>
      </c>
      <c r="D249" s="16"/>
      <c r="E249" s="19">
        <f t="shared" si="52"/>
        <v>1202825000</v>
      </c>
      <c r="F249" s="19">
        <f>E249</f>
        <v>1202825000</v>
      </c>
      <c r="G249" s="19"/>
      <c r="H249" s="19">
        <f t="shared" si="51"/>
        <v>1202825000</v>
      </c>
      <c r="I249" s="21"/>
    </row>
    <row r="250" spans="1:9" ht="45" customHeight="1" x14ac:dyDescent="0.3">
      <c r="A250" s="17"/>
      <c r="B250" s="18" t="s">
        <v>102</v>
      </c>
      <c r="C250" s="16">
        <v>758720000</v>
      </c>
      <c r="D250" s="16"/>
      <c r="E250" s="19">
        <f t="shared" si="52"/>
        <v>758720000</v>
      </c>
      <c r="F250" s="19">
        <f>E250:E251</f>
        <v>758720000</v>
      </c>
      <c r="G250" s="19"/>
      <c r="H250" s="19">
        <f t="shared" si="51"/>
        <v>758720000</v>
      </c>
      <c r="I250" s="21"/>
    </row>
    <row r="251" spans="1:9" x14ac:dyDescent="0.3">
      <c r="A251" s="11">
        <v>13</v>
      </c>
      <c r="B251" s="14" t="s">
        <v>35</v>
      </c>
      <c r="C251" s="13">
        <f>SUM(C252:C261)</f>
        <v>43718350100</v>
      </c>
      <c r="D251" s="13">
        <f t="shared" ref="D251:E251" si="55">SUM(D252:D261)</f>
        <v>9000000000</v>
      </c>
      <c r="E251" s="13">
        <f t="shared" si="55"/>
        <v>34718350100</v>
      </c>
      <c r="F251" s="13">
        <f>SUM(F252:F263)</f>
        <v>34154792150</v>
      </c>
      <c r="G251" s="13">
        <f t="shared" ref="G251:H251" si="56">SUM(G252:G263)</f>
        <v>4259764609</v>
      </c>
      <c r="H251" s="13">
        <f t="shared" si="56"/>
        <v>38414556759</v>
      </c>
      <c r="I251" s="21"/>
    </row>
    <row r="252" spans="1:9" x14ac:dyDescent="0.3">
      <c r="A252" s="11"/>
      <c r="B252" s="15" t="s">
        <v>111</v>
      </c>
      <c r="C252" s="16">
        <v>31012000000</v>
      </c>
      <c r="D252" s="13"/>
      <c r="E252" s="16">
        <f>C252-D252</f>
        <v>31012000000</v>
      </c>
      <c r="F252" s="16">
        <f>31012000000-349497000</f>
        <v>30662503000</v>
      </c>
      <c r="G252" s="16"/>
      <c r="H252" s="16">
        <f>F252+G252</f>
        <v>30662503000</v>
      </c>
      <c r="I252" s="21"/>
    </row>
    <row r="253" spans="1:9" ht="56.25" x14ac:dyDescent="0.3">
      <c r="A253" s="11"/>
      <c r="B253" s="18" t="s">
        <v>43</v>
      </c>
      <c r="C253" s="16">
        <v>1043400000</v>
      </c>
      <c r="D253" s="16"/>
      <c r="E253" s="16">
        <f>C253-D253</f>
        <v>1043400000</v>
      </c>
      <c r="F253" s="16">
        <v>931693500</v>
      </c>
      <c r="G253" s="16"/>
      <c r="H253" s="16">
        <f t="shared" ref="H253:H263" si="57">F253+G253</f>
        <v>931693500</v>
      </c>
      <c r="I253" s="21"/>
    </row>
    <row r="254" spans="1:9" ht="56.25" x14ac:dyDescent="0.3">
      <c r="A254" s="11"/>
      <c r="B254" s="18" t="s">
        <v>64</v>
      </c>
      <c r="C254" s="16">
        <v>9000000000</v>
      </c>
      <c r="D254" s="16">
        <v>9000000000</v>
      </c>
      <c r="E254" s="16">
        <f t="shared" ref="E254:E261" si="58">C254-D254</f>
        <v>0</v>
      </c>
      <c r="F254" s="16"/>
      <c r="G254" s="16"/>
      <c r="H254" s="16">
        <f t="shared" si="57"/>
        <v>0</v>
      </c>
      <c r="I254" s="21"/>
    </row>
    <row r="255" spans="1:9" ht="62.25" customHeight="1" x14ac:dyDescent="0.3">
      <c r="A255" s="11"/>
      <c r="B255" s="18" t="s">
        <v>65</v>
      </c>
      <c r="C255" s="16">
        <v>687700000</v>
      </c>
      <c r="D255" s="16"/>
      <c r="E255" s="16">
        <f t="shared" si="58"/>
        <v>687700000</v>
      </c>
      <c r="F255" s="16">
        <f>687700000-102354450</f>
        <v>585345550</v>
      </c>
      <c r="G255" s="16"/>
      <c r="H255" s="16">
        <f t="shared" si="57"/>
        <v>585345550</v>
      </c>
      <c r="I255" s="21"/>
    </row>
    <row r="256" spans="1:9" ht="75" x14ac:dyDescent="0.3">
      <c r="A256" s="11"/>
      <c r="B256" s="18" t="s">
        <v>66</v>
      </c>
      <c r="C256" s="16">
        <v>150040000</v>
      </c>
      <c r="D256" s="16"/>
      <c r="E256" s="16">
        <f t="shared" si="58"/>
        <v>150040000</v>
      </c>
      <c r="F256" s="16">
        <v>150040000</v>
      </c>
      <c r="G256" s="16"/>
      <c r="H256" s="16">
        <f t="shared" si="57"/>
        <v>150040000</v>
      </c>
      <c r="I256" s="21"/>
    </row>
    <row r="257" spans="1:9" ht="37.5" x14ac:dyDescent="0.3">
      <c r="A257" s="11"/>
      <c r="B257" s="18" t="s">
        <v>67</v>
      </c>
      <c r="C257" s="16">
        <v>288933000</v>
      </c>
      <c r="D257" s="16"/>
      <c r="E257" s="16">
        <f t="shared" si="58"/>
        <v>288933000</v>
      </c>
      <c r="F257" s="16">
        <v>288933000</v>
      </c>
      <c r="G257" s="16"/>
      <c r="H257" s="16">
        <f t="shared" si="57"/>
        <v>288933000</v>
      </c>
      <c r="I257" s="21"/>
    </row>
    <row r="258" spans="1:9" ht="37.5" x14ac:dyDescent="0.3">
      <c r="A258" s="11"/>
      <c r="B258" s="18" t="s">
        <v>68</v>
      </c>
      <c r="C258" s="16">
        <v>948090000</v>
      </c>
      <c r="D258" s="16"/>
      <c r="E258" s="16">
        <f t="shared" si="58"/>
        <v>948090000</v>
      </c>
      <c r="F258" s="16">
        <v>948090000</v>
      </c>
      <c r="G258" s="16"/>
      <c r="H258" s="16">
        <f t="shared" si="57"/>
        <v>948090000</v>
      </c>
      <c r="I258" s="21"/>
    </row>
    <row r="259" spans="1:9" ht="59.25" customHeight="1" x14ac:dyDescent="0.3">
      <c r="A259" s="11"/>
      <c r="B259" s="18" t="s">
        <v>83</v>
      </c>
      <c r="C259" s="16">
        <v>178800000</v>
      </c>
      <c r="D259" s="16"/>
      <c r="E259" s="16">
        <f t="shared" si="58"/>
        <v>178800000</v>
      </c>
      <c r="F259" s="16">
        <v>178800000</v>
      </c>
      <c r="G259" s="16"/>
      <c r="H259" s="16">
        <f t="shared" si="57"/>
        <v>178800000</v>
      </c>
      <c r="I259" s="21"/>
    </row>
    <row r="260" spans="1:9" ht="37.5" x14ac:dyDescent="0.3">
      <c r="A260" s="11"/>
      <c r="B260" s="18" t="s">
        <v>91</v>
      </c>
      <c r="C260" s="16">
        <v>114322500</v>
      </c>
      <c r="D260" s="16"/>
      <c r="E260" s="16">
        <f t="shared" si="58"/>
        <v>114322500</v>
      </c>
      <c r="F260" s="16">
        <v>114322500</v>
      </c>
      <c r="G260" s="16"/>
      <c r="H260" s="16">
        <f t="shared" si="57"/>
        <v>114322500</v>
      </c>
      <c r="I260" s="21"/>
    </row>
    <row r="261" spans="1:9" ht="56.25" x14ac:dyDescent="0.3">
      <c r="A261" s="11"/>
      <c r="B261" s="18" t="s">
        <v>97</v>
      </c>
      <c r="C261" s="16">
        <v>295064600</v>
      </c>
      <c r="D261" s="16"/>
      <c r="E261" s="16">
        <f t="shared" si="58"/>
        <v>295064600</v>
      </c>
      <c r="F261" s="16">
        <v>295064600</v>
      </c>
      <c r="G261" s="16"/>
      <c r="H261" s="16">
        <f t="shared" si="57"/>
        <v>295064600</v>
      </c>
      <c r="I261" s="21"/>
    </row>
    <row r="262" spans="1:9" x14ac:dyDescent="0.3">
      <c r="A262" s="11"/>
      <c r="B262" s="18" t="s">
        <v>122</v>
      </c>
      <c r="C262" s="16"/>
      <c r="D262" s="16"/>
      <c r="E262" s="16"/>
      <c r="F262" s="19"/>
      <c r="G262" s="16">
        <v>1437122509</v>
      </c>
      <c r="H262" s="16">
        <f t="shared" si="57"/>
        <v>1437122509</v>
      </c>
      <c r="I262" s="21"/>
    </row>
    <row r="263" spans="1:9" ht="37.5" x14ac:dyDescent="0.3">
      <c r="A263" s="11"/>
      <c r="B263" s="18" t="s">
        <v>123</v>
      </c>
      <c r="C263" s="16"/>
      <c r="D263" s="16"/>
      <c r="E263" s="16"/>
      <c r="F263" s="21"/>
      <c r="G263" s="16">
        <v>2822642100</v>
      </c>
      <c r="H263" s="16">
        <f t="shared" si="57"/>
        <v>2822642100</v>
      </c>
      <c r="I263" s="21"/>
    </row>
    <row r="264" spans="1:9" x14ac:dyDescent="0.3">
      <c r="A264" s="11" t="s">
        <v>39</v>
      </c>
      <c r="B264" s="14" t="s">
        <v>36</v>
      </c>
      <c r="C264" s="13">
        <f>C265+C267+C269</f>
        <v>8866500000</v>
      </c>
      <c r="D264" s="13"/>
      <c r="E264" s="22">
        <f>C264-D264</f>
        <v>8866500000</v>
      </c>
      <c r="F264" s="22"/>
      <c r="G264" s="22"/>
      <c r="H264" s="21"/>
      <c r="I264" s="21"/>
    </row>
    <row r="265" spans="1:9" s="35" customFormat="1" x14ac:dyDescent="0.3">
      <c r="A265" s="11">
        <v>1</v>
      </c>
      <c r="B265" s="14" t="s">
        <v>37</v>
      </c>
      <c r="C265" s="13">
        <f>C266</f>
        <v>4072000000</v>
      </c>
      <c r="D265" s="13"/>
      <c r="E265" s="22">
        <f>C265-D265</f>
        <v>4072000000</v>
      </c>
      <c r="F265" s="22">
        <f>F266</f>
        <v>4072000000</v>
      </c>
      <c r="G265" s="22">
        <f>G266</f>
        <v>48206000</v>
      </c>
      <c r="H265" s="22">
        <f>H266</f>
        <v>4120206000</v>
      </c>
      <c r="I265" s="34"/>
    </row>
    <row r="266" spans="1:9" x14ac:dyDescent="0.3">
      <c r="A266" s="17"/>
      <c r="B266" s="15" t="s">
        <v>111</v>
      </c>
      <c r="C266" s="16">
        <v>4072000000</v>
      </c>
      <c r="D266" s="16"/>
      <c r="E266" s="19">
        <f t="shared" ref="E266:E270" si="59">C266-D266</f>
        <v>4072000000</v>
      </c>
      <c r="F266" s="19">
        <v>4072000000</v>
      </c>
      <c r="G266" s="19">
        <v>48206000</v>
      </c>
      <c r="H266" s="19">
        <f>F266+G266</f>
        <v>4120206000</v>
      </c>
      <c r="I266" s="21"/>
    </row>
    <row r="267" spans="1:9" s="35" customFormat="1" x14ac:dyDescent="0.3">
      <c r="A267" s="11">
        <v>2</v>
      </c>
      <c r="B267" s="14" t="s">
        <v>117</v>
      </c>
      <c r="C267" s="13">
        <f>C268</f>
        <v>2646500000</v>
      </c>
      <c r="D267" s="13"/>
      <c r="E267" s="22">
        <f t="shared" si="59"/>
        <v>2646500000</v>
      </c>
      <c r="F267" s="22">
        <f>F268</f>
        <v>2646500000</v>
      </c>
      <c r="G267" s="22">
        <f>G268</f>
        <v>214920000</v>
      </c>
      <c r="H267" s="22">
        <f>H268</f>
        <v>2861420000</v>
      </c>
      <c r="I267" s="34"/>
    </row>
    <row r="268" spans="1:9" x14ac:dyDescent="0.3">
      <c r="A268" s="17"/>
      <c r="B268" s="15" t="s">
        <v>111</v>
      </c>
      <c r="C268" s="16">
        <v>2646500000</v>
      </c>
      <c r="D268" s="16"/>
      <c r="E268" s="19">
        <f t="shared" si="59"/>
        <v>2646500000</v>
      </c>
      <c r="F268" s="19">
        <v>2646500000</v>
      </c>
      <c r="G268" s="19">
        <v>214920000</v>
      </c>
      <c r="H268" s="19">
        <f>F268+G268</f>
        <v>2861420000</v>
      </c>
      <c r="I268" s="21"/>
    </row>
    <row r="269" spans="1:9" s="35" customFormat="1" x14ac:dyDescent="0.3">
      <c r="A269" s="11">
        <v>3</v>
      </c>
      <c r="B269" s="14" t="s">
        <v>38</v>
      </c>
      <c r="C269" s="13">
        <f>C270</f>
        <v>2148000000</v>
      </c>
      <c r="D269" s="13"/>
      <c r="E269" s="22">
        <f t="shared" si="59"/>
        <v>2148000000</v>
      </c>
      <c r="F269" s="22">
        <f>F270</f>
        <v>2148000000</v>
      </c>
      <c r="G269" s="22">
        <f>G270</f>
        <v>1069147200</v>
      </c>
      <c r="H269" s="22">
        <f>H270</f>
        <v>3217147200</v>
      </c>
      <c r="I269" s="34"/>
    </row>
    <row r="270" spans="1:9" x14ac:dyDescent="0.3">
      <c r="A270" s="17"/>
      <c r="B270" s="15" t="s">
        <v>111</v>
      </c>
      <c r="C270" s="16">
        <v>2148000000</v>
      </c>
      <c r="D270" s="16"/>
      <c r="E270" s="19">
        <f t="shared" si="59"/>
        <v>2148000000</v>
      </c>
      <c r="F270" s="19">
        <v>2148000000</v>
      </c>
      <c r="G270" s="19">
        <v>1069147200</v>
      </c>
      <c r="H270" s="19">
        <f>F270+G270</f>
        <v>3217147200</v>
      </c>
      <c r="I270" s="21"/>
    </row>
    <row r="271" spans="1:9" ht="37.5" x14ac:dyDescent="0.3">
      <c r="A271" s="11" t="s">
        <v>124</v>
      </c>
      <c r="B271" s="12" t="s">
        <v>40</v>
      </c>
      <c r="C271" s="13">
        <v>5000000000</v>
      </c>
      <c r="D271" s="13"/>
      <c r="E271" s="13">
        <f>C271-D271</f>
        <v>5000000000</v>
      </c>
      <c r="F271" s="13">
        <v>2284885700</v>
      </c>
      <c r="G271" s="13"/>
      <c r="H271" s="22">
        <f>F271+G271</f>
        <v>2284885700</v>
      </c>
      <c r="I271" s="21"/>
    </row>
  </sheetData>
  <mergeCells count="5">
    <mergeCell ref="A1:H1"/>
    <mergeCell ref="A2:I2"/>
    <mergeCell ref="H3:I3"/>
    <mergeCell ref="F205:F206"/>
    <mergeCell ref="G205:G206"/>
  </mergeCells>
  <pageMargins left="0.7" right="0.7" top="0.75" bottom="0.75" header="0.3" footer="0.3"/>
  <pageSetup paperSize="9" scale="6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gốc</vt:lpstr>
      <vt:lpstr>Sheet3</vt:lpstr>
      <vt:lpstr>gốc!Print_Titles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2023-01-16T04:28:46Z</cp:lastPrinted>
  <dcterms:created xsi:type="dcterms:W3CDTF">2023-01-11T01:54:17Z</dcterms:created>
  <dcterms:modified xsi:type="dcterms:W3CDTF">2023-01-16T04:28:53Z</dcterms:modified>
</cp:coreProperties>
</file>