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U TOAN NGAN SACH NAM 2023\QUYET DINH GIAO DU TOAN 2023\QĐ cong khai\"/>
    </mc:Choice>
  </mc:AlternateContent>
  <bookViews>
    <workbookView xWindow="0" yWindow="0" windowWidth="20490" windowHeight="6075" firstSheet="1" activeTab="1"/>
  </bookViews>
  <sheets>
    <sheet name="foxz" sheetId="4" state="veryHidden" r:id=""/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26" i="1"/>
  <c r="C27" i="1"/>
  <c r="C28" i="1"/>
  <c r="C29" i="1"/>
  <c r="C9" i="1"/>
  <c r="F17" i="1"/>
  <c r="D17" i="1"/>
  <c r="W27" i="1"/>
  <c r="V27" i="1"/>
  <c r="V13" i="1"/>
  <c r="V17" i="1"/>
  <c r="V20" i="1"/>
  <c r="V9" i="1" s="1"/>
  <c r="V10" i="1"/>
  <c r="U27" i="1"/>
  <c r="U23" i="1" s="1"/>
  <c r="T27" i="1"/>
  <c r="T23" i="1" s="1"/>
  <c r="S27" i="1"/>
  <c r="S29" i="1"/>
  <c r="S28" i="1"/>
  <c r="R27" i="1"/>
  <c r="R29" i="1"/>
  <c r="R28" i="1"/>
  <c r="Q27" i="1"/>
  <c r="Q29" i="1"/>
  <c r="Q28" i="1"/>
  <c r="P27" i="1"/>
  <c r="P29" i="1"/>
  <c r="O27" i="1"/>
  <c r="O29" i="1"/>
  <c r="O28" i="1"/>
  <c r="N27" i="1"/>
  <c r="N29" i="1"/>
  <c r="N28" i="1"/>
  <c r="M27" i="1"/>
  <c r="M29" i="1"/>
  <c r="M28" i="1"/>
  <c r="L27" i="1"/>
  <c r="L29" i="1"/>
  <c r="L28" i="1"/>
  <c r="K27" i="1"/>
  <c r="K29" i="1"/>
  <c r="K28" i="1"/>
  <c r="J27" i="1"/>
  <c r="J29" i="1"/>
  <c r="J28" i="1"/>
  <c r="I27" i="1"/>
  <c r="H27" i="1"/>
  <c r="H23" i="1" s="1"/>
  <c r="I28" i="1"/>
  <c r="G27" i="1"/>
  <c r="G23" i="1" s="1"/>
  <c r="F24" i="1"/>
  <c r="F20" i="1"/>
  <c r="E26" i="1"/>
  <c r="E24" i="1" s="1"/>
  <c r="E23" i="1" s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W9" i="1"/>
  <c r="D9" i="1"/>
  <c r="F23" i="1"/>
  <c r="I23" i="1"/>
  <c r="J23" i="1"/>
  <c r="K23" i="1"/>
  <c r="L23" i="1"/>
  <c r="M23" i="1"/>
  <c r="N23" i="1"/>
  <c r="O23" i="1"/>
  <c r="P23" i="1"/>
  <c r="C23" i="1" s="1"/>
  <c r="Q23" i="1"/>
  <c r="R23" i="1"/>
  <c r="S23" i="1"/>
  <c r="V23" i="1"/>
  <c r="W23" i="1"/>
  <c r="D23" i="1"/>
  <c r="D24" i="1"/>
  <c r="D10" i="1"/>
  <c r="D20" i="1"/>
</calcChain>
</file>

<file path=xl/sharedStrings.xml><?xml version="1.0" encoding="utf-8"?>
<sst xmlns="http://schemas.openxmlformats.org/spreadsheetml/2006/main" count="55" uniqueCount="46">
  <si>
    <t>SỞ Y TẾ TỈNH HOÀ BÌNH</t>
  </si>
  <si>
    <t>PHÂN BỔ DỰ TOÁN THU, CHI NGÂN SÁCH NHÀ NƯỚC NĂM 2023</t>
  </si>
  <si>
    <t>Đơn vị tính: 1.000 đồng</t>
  </si>
  <si>
    <t>STT</t>
  </si>
  <si>
    <t>Nội dung</t>
  </si>
  <si>
    <t>Tổng số</t>
  </si>
  <si>
    <t>Chi tiết theo đơn vị sử dụng</t>
  </si>
  <si>
    <t>Văn phòng
 Sở Y tế</t>
  </si>
  <si>
    <t>I</t>
  </si>
  <si>
    <t>Tổng số thu, chi, nộp ngân sách phí, lệ phí</t>
  </si>
  <si>
    <t>Số thu phí, lệ phí</t>
  </si>
  <si>
    <t>Lệ phí</t>
  </si>
  <si>
    <t>Phí</t>
  </si>
  <si>
    <t>Chi từ nguồn thu phí được để lại</t>
  </si>
  <si>
    <t>Chi sự nghiệp</t>
  </si>
  <si>
    <t>Kinh phí nhiệm vụ thường xuyên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</si>
  <si>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</si>
  <si>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</si>
  <si>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</si>
  <si>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</si>
  <si>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a</t>
  </si>
  <si>
    <t>b</t>
  </si>
  <si>
    <t>Số phí, lệ phí nộp NSNN</t>
  </si>
  <si>
    <t>II</t>
  </si>
  <si>
    <t>Dự toán chi ngân sách nhà nước</t>
  </si>
  <si>
    <t>Chi sự nghiệp y tế, dân số và gia đình</t>
  </si>
  <si>
    <t>Chi cục 
DS KHHGĐ</t>
  </si>
  <si>
    <t>Chi cục 
VSATTP</t>
  </si>
  <si>
    <t>Trường 
TC Y tế</t>
  </si>
  <si>
    <t>BVĐK
 Tỉnh</t>
  </si>
  <si>
    <t>TTYT 
Thành phố</t>
  </si>
  <si>
    <t>TTYT 
Mai Châu</t>
  </si>
  <si>
    <t>TTYT 
Đà Bắc</t>
  </si>
  <si>
    <t>TTYT 
Tân Lạc</t>
  </si>
  <si>
    <t>TTYT 
Lạc Sơn</t>
  </si>
  <si>
    <t>TTYT 
Yên Thuỷ</t>
  </si>
  <si>
    <t>TTYT 
Lạc Thuỷ</t>
  </si>
  <si>
    <t>TTYT 
Kim Bôi</t>
  </si>
  <si>
    <t>TTYT 
Cao Phong</t>
  </si>
  <si>
    <t>TTYT 
Lương Sơn</t>
  </si>
  <si>
    <t>TT Kiểm
 soát bệnh tật</t>
  </si>
  <si>
    <t>TT Kiểm
 nghiệm</t>
  </si>
  <si>
    <t>TT Pháp y</t>
  </si>
  <si>
    <t>TT Giám 
định Y khoa</t>
  </si>
  <si>
    <t>Bệnh viện
 YHCT</t>
  </si>
  <si>
    <t>(Kèm theo Quyết định số            /QĐ-SYT ngày      tháng 01 năm 2023 của Sở Y tế tỉnh Hoà Bình)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</si>
</sst>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164" fontId="5" fillId="0" borderId="0" xfId="1" applyNumberFormat="1" applyFont="1"/>
    <xf numFmtId="0" fontId="0" fillId="0" borderId="0" xfId="0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6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tabSelected="1" zoomScaleNormal="100" workbookViewId="0">
      <selection activeCell="A4" sqref="A4:W4"/>
    </sheetView>
  </sheetViews>
  <sheetFormatPr defaultRowHeight="18.75" x14ac:dyDescent="0.3"/>
  <cols>
    <col min="1" max="1" width="4.5546875" style="1" customWidth="1"/>
    <col min="2" max="2" width="39.44140625" customWidth="1"/>
    <col min="3" max="3" width="14.77734375" style="2" customWidth="1"/>
    <col min="4" max="4" width="12.33203125" style="2" bestFit="1" customWidth="1"/>
    <col min="5" max="8" width="11.21875" style="2" bestFit="1" customWidth="1"/>
    <col min="9" max="9" width="12.33203125" style="2" bestFit="1" customWidth="1"/>
    <col min="10" max="10" width="13.5546875" style="2" customWidth="1"/>
    <col min="11" max="12" width="12.33203125" style="2" bestFit="1" customWidth="1"/>
    <col min="13" max="13" width="12.33203125" style="2" customWidth="1"/>
    <col min="14" max="19" width="12.33203125" style="2" bestFit="1" customWidth="1"/>
    <col min="20" max="20" width="11.21875" style="2" bestFit="1" customWidth="1"/>
    <col min="21" max="21" width="12.5546875" style="2" customWidth="1"/>
    <col min="22" max="22" width="13.88671875" style="2" customWidth="1"/>
    <col min="23" max="23" width="11.6640625" style="2" customWidth="1"/>
    <col min="24" max="24" width="11.21875" bestFit="1" customWidth="1"/>
  </cols>
  <sheetData>
    <row r="1" spans="1:24" x14ac:dyDescent="0.3">
      <c r="A1" s="35" t="s">
        <v>0</v>
      </c>
      <c r="B1" s="35"/>
    </row>
    <row r="3" spans="1:24" ht="22.5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4" x14ac:dyDescent="0.3">
      <c r="A4" s="37" t="s">
        <v>45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6" spans="1:24" x14ac:dyDescent="0.3">
      <c r="V6" s="38" t="s">
        <v>2</v>
      </c>
      <c r="W6" s="38"/>
    </row>
    <row r="7" spans="1:24" s="3" customFormat="1" ht="33" customHeight="1" x14ac:dyDescent="0.3">
      <c r="A7" s="28" t="s">
        <v>3</v>
      </c>
      <c r="B7" s="28" t="s">
        <v>4</v>
      </c>
      <c r="C7" s="30" t="s">
        <v>5</v>
      </c>
      <c r="D7" s="32" t="s">
        <v>6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4"/>
    </row>
    <row r="8" spans="1:24" s="3" customFormat="1" ht="56.25" x14ac:dyDescent="0.3">
      <c r="A8" s="29"/>
      <c r="B8" s="29"/>
      <c r="C8" s="31"/>
      <c r="D8" s="4" t="s">
        <v>7</v>
      </c>
      <c r="E8" s="4" t="s">
        <v>26</v>
      </c>
      <c r="F8" s="4" t="s">
        <v>27</v>
      </c>
      <c r="G8" s="4" t="s">
        <v>28</v>
      </c>
      <c r="H8" s="4" t="s">
        <v>29</v>
      </c>
      <c r="I8" s="4" t="s">
        <v>30</v>
      </c>
      <c r="J8" s="4" t="s">
        <v>31</v>
      </c>
      <c r="K8" s="4" t="s">
        <v>32</v>
      </c>
      <c r="L8" s="4" t="s">
        <v>33</v>
      </c>
      <c r="M8" s="4" t="s">
        <v>34</v>
      </c>
      <c r="N8" s="4" t="s">
        <v>35</v>
      </c>
      <c r="O8" s="4" t="s">
        <v>36</v>
      </c>
      <c r="P8" s="4" t="s">
        <v>37</v>
      </c>
      <c r="Q8" s="4" t="s">
        <v>38</v>
      </c>
      <c r="R8" s="4" t="s">
        <v>39</v>
      </c>
      <c r="S8" s="4" t="s">
        <v>40</v>
      </c>
      <c r="T8" s="4" t="s">
        <v>41</v>
      </c>
      <c r="U8" s="5" t="s">
        <v>42</v>
      </c>
      <c r="V8" s="4" t="s">
        <v>43</v>
      </c>
      <c r="W8" s="4" t="s">
        <v>44</v>
      </c>
    </row>
    <row r="9" spans="1:24" s="10" customFormat="1" ht="39.950000000000003" customHeight="1" x14ac:dyDescent="0.3">
      <c r="A9" s="6" t="s">
        <v>8</v>
      </c>
      <c r="B9" s="7" t="s">
        <v>9</v>
      </c>
      <c r="C9" s="8">
        <f>SUM(D9:W9)</f>
        <v>3100000</v>
      </c>
      <c r="D9" s="8">
        <f>D10+D13+D20</f>
        <v>760000</v>
      </c>
      <c r="E9" s="8">
        <f t="shared" ref="E9:W9" si="0">E10+E13+E20</f>
        <v>0</v>
      </c>
      <c r="F9" s="8">
        <f t="shared" si="0"/>
        <v>140000</v>
      </c>
      <c r="G9" s="8">
        <f t="shared" si="0"/>
        <v>0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8">
        <f t="shared" si="0"/>
        <v>0</v>
      </c>
      <c r="U9" s="8">
        <f t="shared" si="0"/>
        <v>0</v>
      </c>
      <c r="V9" s="8">
        <f t="shared" si="0"/>
        <v>2200000</v>
      </c>
      <c r="W9" s="8">
        <f t="shared" si="0"/>
        <v>0</v>
      </c>
      <c r="X9" s="9"/>
    </row>
    <row r="10" spans="1:24" s="10" customFormat="1" ht="39.950000000000003" customHeight="1" x14ac:dyDescent="0.3">
      <c r="A10" s="6">
        <v>1</v>
      </c>
      <c r="B10" s="7" t="s">
        <v>10</v>
      </c>
      <c r="C10" s="8">
        <f t="shared" ref="C10:C29" si="1">SUM(D10:W10)</f>
        <v>1480000</v>
      </c>
      <c r="D10" s="8">
        <f>D11</f>
        <v>380000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>
        <f>V11+V12</f>
        <v>1100000</v>
      </c>
      <c r="W10" s="8"/>
    </row>
    <row r="11" spans="1:24" s="14" customFormat="1" ht="39.950000000000003" customHeight="1" x14ac:dyDescent="0.3">
      <c r="A11" s="11">
        <v>1.1000000000000001</v>
      </c>
      <c r="B11" s="12" t="s">
        <v>11</v>
      </c>
      <c r="C11" s="13">
        <f t="shared" si="1"/>
        <v>520000</v>
      </c>
      <c r="D11" s="13">
        <v>380000</v>
      </c>
      <c r="E11" s="13"/>
      <c r="F11" s="13">
        <v>140000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4" s="14" customFormat="1" ht="39.950000000000003" customHeight="1" x14ac:dyDescent="0.3">
      <c r="A12" s="11">
        <v>1.2</v>
      </c>
      <c r="B12" s="12" t="s">
        <v>12</v>
      </c>
      <c r="C12" s="13">
        <f t="shared" si="1"/>
        <v>1100000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>
        <v>1100000</v>
      </c>
      <c r="W12" s="13"/>
      <c r="X12" s="15"/>
    </row>
    <row r="13" spans="1:24" s="10" customFormat="1" ht="39.950000000000003" customHeight="1" x14ac:dyDescent="0.3">
      <c r="A13" s="6">
        <v>2</v>
      </c>
      <c r="B13" s="7" t="s">
        <v>13</v>
      </c>
      <c r="C13" s="8">
        <f t="shared" si="1"/>
        <v>1401600</v>
      </c>
      <c r="D13" s="8">
        <v>271200</v>
      </c>
      <c r="E13" s="8"/>
      <c r="F13" s="8">
        <v>104000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>
        <f>V14+V17</f>
        <v>1026400</v>
      </c>
      <c r="W13" s="8"/>
    </row>
    <row r="14" spans="1:24" s="19" customFormat="1" ht="39.950000000000003" customHeight="1" x14ac:dyDescent="0.3">
      <c r="A14" s="16">
        <v>2.1</v>
      </c>
      <c r="B14" s="17" t="s">
        <v>14</v>
      </c>
      <c r="C14" s="8">
        <f t="shared" si="1"/>
        <v>0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</row>
    <row r="15" spans="1:24" s="22" customFormat="1" ht="39.950000000000003" customHeight="1" x14ac:dyDescent="0.3">
      <c r="A15" s="20" t="s">
        <v>20</v>
      </c>
      <c r="B15" s="21" t="s">
        <v>15</v>
      </c>
      <c r="C15" s="8">
        <f t="shared" si="1"/>
        <v>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4" s="22" customFormat="1" ht="39.950000000000003" customHeight="1" x14ac:dyDescent="0.3">
      <c r="A16" s="20" t="s">
        <v>21</v>
      </c>
      <c r="B16" s="21" t="s">
        <v>16</v>
      </c>
      <c r="C16" s="8">
        <f t="shared" si="1"/>
        <v>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19" customFormat="1" ht="39.950000000000003" customHeight="1" x14ac:dyDescent="0.3">
      <c r="A17" s="16">
        <v>2.2000000000000002</v>
      </c>
      <c r="B17" s="17" t="s">
        <v>17</v>
      </c>
      <c r="C17" s="8">
        <f t="shared" si="1"/>
        <v>1401600</v>
      </c>
      <c r="D17" s="23">
        <f>D18</f>
        <v>271200</v>
      </c>
      <c r="E17" s="23"/>
      <c r="F17" s="23">
        <f>F18</f>
        <v>104000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4">
        <f>V18+V19</f>
        <v>1026400</v>
      </c>
      <c r="W17" s="18"/>
    </row>
    <row r="18" spans="1:23" s="22" customFormat="1" ht="39.950000000000003" customHeight="1" x14ac:dyDescent="0.3">
      <c r="A18" s="20" t="s">
        <v>20</v>
      </c>
      <c r="B18" s="21" t="s">
        <v>18</v>
      </c>
      <c r="C18" s="13">
        <f t="shared" si="1"/>
        <v>1401600</v>
      </c>
      <c r="D18" s="25">
        <v>271200</v>
      </c>
      <c r="E18" s="25"/>
      <c r="F18" s="25">
        <v>104000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>
        <v>1026400</v>
      </c>
      <c r="W18" s="13"/>
    </row>
    <row r="19" spans="1:23" s="22" customFormat="1" ht="39.950000000000003" customHeight="1" x14ac:dyDescent="0.3">
      <c r="A19" s="20" t="s">
        <v>21</v>
      </c>
      <c r="B19" s="21" t="s">
        <v>19</v>
      </c>
      <c r="C19" s="8">
        <f t="shared" si="1"/>
        <v>0</v>
      </c>
      <c r="D19" s="25"/>
      <c r="E19" s="25"/>
      <c r="F19" s="25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s="10" customFormat="1" ht="39.950000000000003" customHeight="1" x14ac:dyDescent="0.3">
      <c r="A20" s="6">
        <v>3</v>
      </c>
      <c r="B20" s="7" t="s">
        <v>22</v>
      </c>
      <c r="C20" s="8">
        <f t="shared" si="1"/>
        <v>218400</v>
      </c>
      <c r="D20" s="8">
        <f>D21</f>
        <v>108800</v>
      </c>
      <c r="E20" s="8"/>
      <c r="F20" s="8">
        <f>F21</f>
        <v>36000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>
        <f>V21+V22</f>
        <v>73600</v>
      </c>
      <c r="W20" s="8"/>
    </row>
    <row r="21" spans="1:23" s="14" customFormat="1" ht="39.950000000000003" customHeight="1" x14ac:dyDescent="0.3">
      <c r="A21" s="11">
        <v>3.1</v>
      </c>
      <c r="B21" s="12" t="s">
        <v>11</v>
      </c>
      <c r="C21" s="13">
        <f t="shared" si="1"/>
        <v>144800</v>
      </c>
      <c r="D21" s="13">
        <v>108800</v>
      </c>
      <c r="E21" s="13"/>
      <c r="F21" s="13">
        <v>36000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s="14" customFormat="1" ht="39.950000000000003" customHeight="1" x14ac:dyDescent="0.3">
      <c r="A22" s="26">
        <v>3.2</v>
      </c>
      <c r="B22" s="27" t="s">
        <v>12</v>
      </c>
      <c r="C22" s="13">
        <f t="shared" si="1"/>
        <v>73600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>
        <v>73600</v>
      </c>
      <c r="W22" s="13"/>
    </row>
    <row r="23" spans="1:23" s="10" customFormat="1" ht="39.950000000000003" customHeight="1" x14ac:dyDescent="0.3">
      <c r="A23" s="6" t="s">
        <v>23</v>
      </c>
      <c r="B23" s="7" t="s">
        <v>24</v>
      </c>
      <c r="C23" s="8">
        <f t="shared" si="1"/>
        <v>356809119</v>
      </c>
      <c r="D23" s="8">
        <f>D24+D27</f>
        <v>14853700</v>
      </c>
      <c r="E23" s="8">
        <f t="shared" ref="E23:W23" si="2">E24+E27</f>
        <v>3349000</v>
      </c>
      <c r="F23" s="8">
        <f t="shared" si="2"/>
        <v>3654300</v>
      </c>
      <c r="G23" s="8">
        <f t="shared" si="2"/>
        <v>7682000</v>
      </c>
      <c r="H23" s="8">
        <f t="shared" si="2"/>
        <v>6000000</v>
      </c>
      <c r="I23" s="8">
        <f t="shared" si="2"/>
        <v>32916476</v>
      </c>
      <c r="J23" s="8">
        <f t="shared" si="2"/>
        <v>24557368</v>
      </c>
      <c r="K23" s="8">
        <f t="shared" si="2"/>
        <v>25447108</v>
      </c>
      <c r="L23" s="8">
        <f t="shared" si="2"/>
        <v>28244336</v>
      </c>
      <c r="M23" s="8">
        <f t="shared" si="2"/>
        <v>42622723</v>
      </c>
      <c r="N23" s="8">
        <f t="shared" si="2"/>
        <v>21751971</v>
      </c>
      <c r="O23" s="8">
        <f t="shared" si="2"/>
        <v>18518264</v>
      </c>
      <c r="P23" s="8">
        <f t="shared" si="2"/>
        <v>43167314</v>
      </c>
      <c r="Q23" s="8">
        <f t="shared" si="2"/>
        <v>17555857</v>
      </c>
      <c r="R23" s="8">
        <f t="shared" si="2"/>
        <v>23525678</v>
      </c>
      <c r="S23" s="8">
        <f t="shared" si="2"/>
        <v>32646849</v>
      </c>
      <c r="T23" s="8">
        <f t="shared" si="2"/>
        <v>4233978</v>
      </c>
      <c r="U23" s="8">
        <f t="shared" si="2"/>
        <v>2792435</v>
      </c>
      <c r="V23" s="8">
        <f t="shared" si="2"/>
        <v>2209762</v>
      </c>
      <c r="W23" s="8">
        <f t="shared" si="2"/>
        <v>1080000</v>
      </c>
    </row>
    <row r="24" spans="1:23" s="10" customFormat="1" ht="39.950000000000003" customHeight="1" x14ac:dyDescent="0.3">
      <c r="A24" s="6">
        <v>1</v>
      </c>
      <c r="B24" s="7" t="s">
        <v>17</v>
      </c>
      <c r="C24" s="8">
        <f t="shared" si="1"/>
        <v>21857000</v>
      </c>
      <c r="D24" s="8">
        <f>D25+D26</f>
        <v>14853700</v>
      </c>
      <c r="E24" s="8">
        <f>E25+E26</f>
        <v>3349000</v>
      </c>
      <c r="F24" s="8">
        <f>F25+F26</f>
        <v>3654300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22" customFormat="1" ht="39.950000000000003" customHeight="1" x14ac:dyDescent="0.3">
      <c r="A25" s="20">
        <v>1.1000000000000001</v>
      </c>
      <c r="B25" s="21" t="s">
        <v>18</v>
      </c>
      <c r="C25" s="13">
        <f t="shared" si="1"/>
        <v>11000000</v>
      </c>
      <c r="D25" s="13">
        <v>6519000</v>
      </c>
      <c r="E25" s="13">
        <v>2237000</v>
      </c>
      <c r="F25" s="13">
        <v>2244000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s="22" customFormat="1" ht="39.950000000000003" customHeight="1" x14ac:dyDescent="0.3">
      <c r="A26" s="20">
        <v>1.2</v>
      </c>
      <c r="B26" s="21" t="s">
        <v>19</v>
      </c>
      <c r="C26" s="13">
        <f t="shared" si="1"/>
        <v>10857000</v>
      </c>
      <c r="D26" s="13">
        <v>8334700</v>
      </c>
      <c r="E26" s="13">
        <f>45000+1067000</f>
        <v>1112000</v>
      </c>
      <c r="F26" s="13">
        <v>1410300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s="10" customFormat="1" ht="39.950000000000003" customHeight="1" x14ac:dyDescent="0.3">
      <c r="A27" s="6">
        <v>2</v>
      </c>
      <c r="B27" s="7" t="s">
        <v>25</v>
      </c>
      <c r="C27" s="8">
        <f t="shared" si="1"/>
        <v>334952119</v>
      </c>
      <c r="D27" s="8"/>
      <c r="E27" s="8"/>
      <c r="F27" s="8"/>
      <c r="G27" s="8">
        <f t="shared" ref="G27:W27" si="3">G28+G29</f>
        <v>7682000</v>
      </c>
      <c r="H27" s="8">
        <f t="shared" si="3"/>
        <v>6000000</v>
      </c>
      <c r="I27" s="8">
        <f t="shared" si="3"/>
        <v>32916476</v>
      </c>
      <c r="J27" s="8">
        <f t="shared" si="3"/>
        <v>24557368</v>
      </c>
      <c r="K27" s="8">
        <f t="shared" si="3"/>
        <v>25447108</v>
      </c>
      <c r="L27" s="8">
        <f t="shared" si="3"/>
        <v>28244336</v>
      </c>
      <c r="M27" s="8">
        <f t="shared" si="3"/>
        <v>42622723</v>
      </c>
      <c r="N27" s="8">
        <f t="shared" si="3"/>
        <v>21751971</v>
      </c>
      <c r="O27" s="8">
        <f t="shared" si="3"/>
        <v>18518264</v>
      </c>
      <c r="P27" s="8">
        <f t="shared" si="3"/>
        <v>43167314</v>
      </c>
      <c r="Q27" s="8">
        <f t="shared" si="3"/>
        <v>17555857</v>
      </c>
      <c r="R27" s="8">
        <f t="shared" si="3"/>
        <v>23525678</v>
      </c>
      <c r="S27" s="8">
        <f t="shared" si="3"/>
        <v>32646849</v>
      </c>
      <c r="T27" s="8">
        <f t="shared" si="3"/>
        <v>4233978</v>
      </c>
      <c r="U27" s="8">
        <f t="shared" si="3"/>
        <v>2792435</v>
      </c>
      <c r="V27" s="8">
        <f t="shared" si="3"/>
        <v>2209762</v>
      </c>
      <c r="W27" s="8">
        <f t="shared" si="3"/>
        <v>1080000</v>
      </c>
    </row>
    <row r="28" spans="1:23" s="22" customFormat="1" ht="39.950000000000003" customHeight="1" x14ac:dyDescent="0.3">
      <c r="A28" s="20">
        <v>2.1</v>
      </c>
      <c r="B28" s="21" t="s">
        <v>15</v>
      </c>
      <c r="C28" s="13">
        <f t="shared" si="1"/>
        <v>310846000</v>
      </c>
      <c r="D28" s="13"/>
      <c r="E28" s="13"/>
      <c r="F28" s="13"/>
      <c r="G28" s="13">
        <v>5237000</v>
      </c>
      <c r="H28" s="13"/>
      <c r="I28" s="13">
        <f>2700000+10689466+18610870+366540</f>
        <v>32366876</v>
      </c>
      <c r="J28" s="13">
        <f>1755000+5593445+15834898+836300</f>
        <v>24019643</v>
      </c>
      <c r="K28" s="13">
        <f>1687500+6280024+16031340+945852</f>
        <v>24944716</v>
      </c>
      <c r="L28" s="13">
        <f>2160000+5929052+18603110+1022736</f>
        <v>27714898</v>
      </c>
      <c r="M28" s="13">
        <f>3172000+6673011+26297920+1861308</f>
        <v>38004239</v>
      </c>
      <c r="N28" s="13">
        <f>1687500+5938754+13049183+675864</f>
        <v>21351301</v>
      </c>
      <c r="O28" s="13">
        <f>1890000+5870120+9927918+459516</f>
        <v>18147554</v>
      </c>
      <c r="P28" s="13">
        <f>9870000+6192011+25474073+1019160</f>
        <v>42555244</v>
      </c>
      <c r="Q28" s="13">
        <f>1215000+5609519+9820099+584676</f>
        <v>17229294</v>
      </c>
      <c r="R28" s="13">
        <f>1890000+6482114+14007589+708048</f>
        <v>23087751</v>
      </c>
      <c r="S28" s="13">
        <f>27761309</f>
        <v>27761309</v>
      </c>
      <c r="T28" s="13">
        <v>3423978</v>
      </c>
      <c r="U28" s="13">
        <v>2792435</v>
      </c>
      <c r="V28" s="13">
        <v>2209762</v>
      </c>
      <c r="W28" s="13"/>
    </row>
    <row r="29" spans="1:23" s="22" customFormat="1" ht="39.950000000000003" customHeight="1" x14ac:dyDescent="0.3">
      <c r="A29" s="20">
        <v>2.2000000000000002</v>
      </c>
      <c r="B29" s="21" t="s">
        <v>16</v>
      </c>
      <c r="C29" s="13">
        <f t="shared" si="1"/>
        <v>24106119</v>
      </c>
      <c r="D29" s="13"/>
      <c r="E29" s="13"/>
      <c r="F29" s="13"/>
      <c r="G29" s="13">
        <v>2445000</v>
      </c>
      <c r="H29" s="13">
        <v>6000000</v>
      </c>
      <c r="I29" s="13">
        <v>549600</v>
      </c>
      <c r="J29" s="13">
        <f>389400+148325</f>
        <v>537725</v>
      </c>
      <c r="K29" s="13">
        <f>464800+37592</f>
        <v>502392</v>
      </c>
      <c r="L29" s="13">
        <f>498600+30838</f>
        <v>529438</v>
      </c>
      <c r="M29" s="13">
        <f>3728119+777600+112765</f>
        <v>4618484</v>
      </c>
      <c r="N29" s="13">
        <f>374800+25870</f>
        <v>400670</v>
      </c>
      <c r="O29" s="13">
        <f>314800+55910</f>
        <v>370710</v>
      </c>
      <c r="P29" s="13">
        <f>540400+71670</f>
        <v>612070</v>
      </c>
      <c r="Q29" s="13">
        <f>304600+21963</f>
        <v>326563</v>
      </c>
      <c r="R29" s="13">
        <f>383400+54527</f>
        <v>437927</v>
      </c>
      <c r="S29" s="13">
        <f>3961800+923740</f>
        <v>4885540</v>
      </c>
      <c r="T29" s="13">
        <v>810000</v>
      </c>
      <c r="U29" s="13"/>
      <c r="V29" s="13"/>
      <c r="W29" s="13">
        <v>1080000</v>
      </c>
    </row>
  </sheetData>
  <mergeCells count="8">
    <mergeCell ref="A7:A8"/>
    <mergeCell ref="B7:B8"/>
    <mergeCell ref="C7:C8"/>
    <mergeCell ref="D7:W7"/>
    <mergeCell ref="A1:B1"/>
    <mergeCell ref="A3:W3"/>
    <mergeCell ref="A4:W4"/>
    <mergeCell ref="V6:W6"/>
  </mergeCells>
  <pageMargins left="0" right="0" top="0" bottom="0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2022-12-30T09:32:37Z</cp:lastPrinted>
  <dcterms:created xsi:type="dcterms:W3CDTF">2022-12-30T07:47:54Z</dcterms:created>
  <dcterms:modified xsi:type="dcterms:W3CDTF">2023-01-08T16:03:03Z</dcterms:modified>
</cp:coreProperties>
</file>